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abota\Звітність\Форма звітності відповідно до Додатку 1 до Постанови НКРЕКП №642 від 26.04.2019\2019 (екологія)\"/>
    </mc:Choice>
  </mc:AlternateContent>
  <xr:revisionPtr revIDLastSave="0" documentId="13_ncr:1_{6E2AEDD1-8633-4C3F-A842-217721D22E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4" i="1" l="1"/>
  <c r="D91" i="1"/>
  <c r="D49" i="1"/>
  <c r="D6" i="1"/>
  <c r="D77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86" i="1"/>
  <c r="D78" i="1"/>
  <c r="D75" i="1"/>
  <c r="D73" i="1"/>
  <c r="D72" i="1"/>
  <c r="D71" i="1"/>
  <c r="D70" i="1"/>
  <c r="D69" i="1"/>
  <c r="D68" i="1"/>
  <c r="D65" i="1"/>
  <c r="D62" i="1"/>
  <c r="D60" i="1"/>
  <c r="D54" i="1"/>
  <c r="D53" i="1"/>
  <c r="D52" i="1"/>
  <c r="D43" i="1"/>
  <c r="D32" i="1"/>
  <c r="D31" i="1"/>
  <c r="D30" i="1"/>
  <c r="D29" i="1"/>
  <c r="D28" i="1"/>
  <c r="D27" i="1"/>
  <c r="D26" i="1"/>
  <c r="D25" i="1"/>
  <c r="D23" i="1"/>
  <c r="D22" i="1"/>
  <c r="D21" i="1"/>
  <c r="D19" i="1"/>
  <c r="D15" i="1"/>
  <c r="D13" i="1"/>
  <c r="D12" i="1"/>
  <c r="D11" i="1"/>
  <c r="D10" i="1"/>
  <c r="D9" i="1"/>
  <c r="D8" i="1"/>
  <c r="D7" i="1"/>
  <c r="C171" i="1"/>
  <c r="D171" i="1" s="1"/>
  <c r="C137" i="1"/>
  <c r="D137" i="1" s="1"/>
  <c r="C160" i="1"/>
  <c r="D160" i="1" s="1"/>
  <c r="C158" i="1"/>
  <c r="D158" i="1" s="1"/>
  <c r="C157" i="1"/>
  <c r="D157" i="1" s="1"/>
  <c r="C156" i="1"/>
  <c r="D156" i="1" s="1"/>
  <c r="C155" i="1"/>
  <c r="D155" i="1" s="1"/>
  <c r="C154" i="1"/>
  <c r="D154" i="1" s="1"/>
  <c r="C153" i="1"/>
  <c r="D153" i="1" s="1"/>
  <c r="C150" i="1"/>
  <c r="D150" i="1" s="1"/>
  <c r="C147" i="1"/>
  <c r="D147" i="1" s="1"/>
  <c r="C139" i="1"/>
  <c r="D139" i="1" s="1"/>
  <c r="C138" i="1"/>
  <c r="D138" i="1" s="1"/>
  <c r="C93" i="1" l="1"/>
  <c r="D93" i="1" s="1"/>
  <c r="C92" i="1"/>
  <c r="D92" i="1" s="1"/>
  <c r="C91" i="1"/>
  <c r="C85" i="1"/>
  <c r="D85" i="1" s="1"/>
  <c r="C84" i="1"/>
  <c r="D84" i="1" s="1"/>
  <c r="C83" i="1"/>
  <c r="D83" i="1" s="1"/>
  <c r="C82" i="1"/>
  <c r="D82" i="1" s="1"/>
  <c r="C81" i="1"/>
  <c r="D81" i="1" s="1"/>
  <c r="C80" i="1"/>
  <c r="D80" i="1" s="1"/>
  <c r="C79" i="1"/>
  <c r="D79" i="1" s="1"/>
  <c r="C58" i="1"/>
  <c r="C61" i="1"/>
  <c r="D61" i="1" s="1"/>
  <c r="C59" i="1"/>
  <c r="D59" i="1" s="1"/>
  <c r="C57" i="1"/>
  <c r="D57" i="1" s="1"/>
  <c r="C51" i="1"/>
  <c r="C49" i="1"/>
  <c r="C74" i="1"/>
  <c r="C67" i="1"/>
  <c r="D67" i="1" s="1"/>
  <c r="C66" i="1"/>
  <c r="C64" i="1"/>
  <c r="C63" i="1"/>
  <c r="D63" i="1" s="1"/>
  <c r="C56" i="1"/>
  <c r="C55" i="1"/>
  <c r="C50" i="1"/>
  <c r="C41" i="1"/>
  <c r="C40" i="1"/>
  <c r="C42" i="1"/>
  <c r="C38" i="1"/>
  <c r="C39" i="1"/>
  <c r="C34" i="1"/>
  <c r="C37" i="1"/>
  <c r="C35" i="1"/>
  <c r="C36" i="1"/>
  <c r="C24" i="1"/>
  <c r="C20" i="1"/>
  <c r="C18" i="1"/>
  <c r="C17" i="1"/>
  <c r="C16" i="1"/>
  <c r="C14" i="1"/>
  <c r="C6" i="1"/>
  <c r="C134" i="1" l="1"/>
  <c r="D134" i="1" s="1"/>
  <c r="D14" i="1"/>
  <c r="C142" i="1"/>
  <c r="D142" i="1" s="1"/>
  <c r="D16" i="1"/>
  <c r="C144" i="1"/>
  <c r="D144" i="1" s="1"/>
  <c r="D17" i="1"/>
  <c r="C145" i="1"/>
  <c r="D145" i="1" s="1"/>
  <c r="D18" i="1"/>
  <c r="C146" i="1"/>
  <c r="D146" i="1" s="1"/>
  <c r="D20" i="1"/>
  <c r="C148" i="1"/>
  <c r="D148" i="1" s="1"/>
  <c r="D24" i="1"/>
  <c r="C152" i="1"/>
  <c r="D152" i="1" s="1"/>
  <c r="D36" i="1"/>
  <c r="C164" i="1"/>
  <c r="D164" i="1" s="1"/>
  <c r="D35" i="1"/>
  <c r="C163" i="1"/>
  <c r="D163" i="1" s="1"/>
  <c r="D37" i="1"/>
  <c r="C165" i="1"/>
  <c r="D165" i="1" s="1"/>
  <c r="D34" i="1"/>
  <c r="C162" i="1"/>
  <c r="D162" i="1" s="1"/>
  <c r="D39" i="1"/>
  <c r="C167" i="1"/>
  <c r="D167" i="1" s="1"/>
  <c r="D38" i="1"/>
  <c r="C166" i="1"/>
  <c r="D166" i="1" s="1"/>
  <c r="D42" i="1"/>
  <c r="C170" i="1"/>
  <c r="D170" i="1" s="1"/>
  <c r="D40" i="1"/>
  <c r="C168" i="1"/>
  <c r="D168" i="1" s="1"/>
  <c r="D41" i="1"/>
  <c r="C169" i="1"/>
  <c r="D169" i="1" s="1"/>
  <c r="D50" i="1"/>
  <c r="C135" i="1"/>
  <c r="D135" i="1" s="1"/>
  <c r="D55" i="1"/>
  <c r="C140" i="1"/>
  <c r="D140" i="1" s="1"/>
  <c r="D56" i="1"/>
  <c r="C141" i="1"/>
  <c r="D141" i="1" s="1"/>
  <c r="D64" i="1"/>
  <c r="C149" i="1"/>
  <c r="D149" i="1" s="1"/>
  <c r="D66" i="1"/>
  <c r="C151" i="1"/>
  <c r="D151" i="1" s="1"/>
  <c r="D74" i="1"/>
  <c r="C159" i="1"/>
  <c r="D159" i="1" s="1"/>
  <c r="D51" i="1"/>
  <c r="C136" i="1"/>
  <c r="D136" i="1" s="1"/>
  <c r="D58" i="1"/>
  <c r="C143" i="1"/>
  <c r="D143" i="1" s="1"/>
</calcChain>
</file>

<file path=xl/sharedStrings.xml><?xml version="1.0" encoding="utf-8"?>
<sst xmlns="http://schemas.openxmlformats.org/spreadsheetml/2006/main" count="194" uniqueCount="50">
  <si>
    <t>Азоту оксиди</t>
  </si>
  <si>
    <t>Аміак</t>
  </si>
  <si>
    <t>Ангідрид сірчистий</t>
  </si>
  <si>
    <t>Бутилацетат</t>
  </si>
  <si>
    <t>Вуглецю окис</t>
  </si>
  <si>
    <t>Вуглецю двоокис</t>
  </si>
  <si>
    <t>Вуглеводні</t>
  </si>
  <si>
    <t>Газоподібні фтористі сполуки</t>
  </si>
  <si>
    <t>Тверді речовини</t>
  </si>
  <si>
    <t>Кадмію сполуки</t>
  </si>
  <si>
    <t>Марганець та його сполуки</t>
  </si>
  <si>
    <t>Нікель та його сполуки</t>
  </si>
  <si>
    <t>Озон</t>
  </si>
  <si>
    <t>Ртуть та його сполуки</t>
  </si>
  <si>
    <t>Свинець та його сполуки</t>
  </si>
  <si>
    <t>Сірководень</t>
  </si>
  <si>
    <t>Сірковуглець</t>
  </si>
  <si>
    <t>Спирт н-бутиловий</t>
  </si>
  <si>
    <t>Стирол</t>
  </si>
  <si>
    <t>Фенол</t>
  </si>
  <si>
    <t>Формальдегід</t>
  </si>
  <si>
    <t>Хром та його сполуки</t>
  </si>
  <si>
    <t>Радіоактивні відходи</t>
  </si>
  <si>
    <t>Азот амонійний</t>
  </si>
  <si>
    <t>Органічні речовини (за показниками біохімічного споживання кисню (БСК5))</t>
  </si>
  <si>
    <t>Завислі речовини</t>
  </si>
  <si>
    <t>Нафтопродукти</t>
  </si>
  <si>
    <t>Нітрати</t>
  </si>
  <si>
    <t>Нітрити</t>
  </si>
  <si>
    <t>Сульфати</t>
  </si>
  <si>
    <t>Фосфати</t>
  </si>
  <si>
    <t>Хлориди</t>
  </si>
  <si>
    <t xml:space="preserve">Ацетон </t>
  </si>
  <si>
    <t>Бенз(о)пірен</t>
  </si>
  <si>
    <t>Ванадію п'ятиокис</t>
  </si>
  <si>
    <t>Водень хлористий</t>
  </si>
  <si>
    <t>тонн</t>
  </si>
  <si>
    <t>г/кВт*год</t>
  </si>
  <si>
    <t>Скиди окремих забруднюючих речовин у водні об'єкти</t>
  </si>
  <si>
    <t>Викиди в атмосферне повітря окремих забруднюючих речовин</t>
  </si>
  <si>
    <t>N п/п</t>
  </si>
  <si>
    <t>Найменування забруднюючої речовини</t>
  </si>
  <si>
    <t>-</t>
  </si>
  <si>
    <t>Вуглегірська ТЕС</t>
  </si>
  <si>
    <t>Зміївська ТЕС</t>
  </si>
  <si>
    <t>Трипільська ТЕС</t>
  </si>
  <si>
    <t>Скиди окремих забруднюючих речовин у водні об'єкти*</t>
  </si>
  <si>
    <t xml:space="preserve">*Для охолодження енергетичного обладнання на Трипільській ТЕС діє прямоточна система з ежектуючим пристроем. Свіха вода на технологічні потреби подається із Канівського водосховища через глибинний водозобів та проходить відповідне очищення. Після використання для охолодження обладнання, очищена вода подається в закриті, а потім у відкриті канали і через ежектуючий пристрій, в Канівське водосвовище за якістю нормативно - чистих вод. Тобто забруднення водного об'єкту не відбувається. </t>
  </si>
  <si>
    <t>ПАТ "Центренерго"</t>
  </si>
  <si>
    <t>Інформація про вплив на навколишнє природне середовище, спричинений виробництвом електричної енергії ( III квартал 2019 року)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</si>
</sst>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distributed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distributed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vertical="distributed"/>
    </xf>
    <xf numFmtId="0" fontId="0" fillId="0" borderId="0" xfId="0"/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1"/>
  <sheetViews>
    <sheetView tabSelected="1" workbookViewId="0">
      <selection activeCell="I5" sqref="I5"/>
    </sheetView>
  </sheetViews>
  <sheetFormatPr defaultRowHeight="14.4" x14ac:dyDescent="0.3"/>
  <cols>
    <col min="2" max="2" width="36.21875" customWidth="1"/>
    <col min="3" max="3" width="13.88671875" customWidth="1"/>
    <col min="4" max="4" width="12.5546875" customWidth="1"/>
    <col min="9" max="9" width="18.109375" customWidth="1"/>
  </cols>
  <sheetData>
    <row r="2" spans="1:16" ht="31.35" customHeight="1" x14ac:dyDescent="0.3">
      <c r="A2" s="25" t="s">
        <v>49</v>
      </c>
      <c r="B2" s="25"/>
      <c r="C2" s="25"/>
      <c r="D2" s="25"/>
      <c r="E2" s="25"/>
      <c r="F2" s="25"/>
      <c r="G2" s="25"/>
      <c r="H2" s="26"/>
      <c r="I2" s="26"/>
      <c r="J2" s="26"/>
      <c r="K2" s="26"/>
      <c r="L2" s="26"/>
      <c r="M2" s="26"/>
      <c r="N2" s="26"/>
      <c r="O2" s="26"/>
      <c r="P2" s="26"/>
    </row>
    <row r="3" spans="1:16" ht="17.7" customHeight="1" x14ac:dyDescent="0.35">
      <c r="A3" s="24" t="s">
        <v>43</v>
      </c>
      <c r="B3" s="24"/>
      <c r="C3" s="24"/>
      <c r="D3" s="24"/>
      <c r="E3" s="9"/>
      <c r="F3" s="9"/>
      <c r="G3" s="9"/>
      <c r="H3" s="9"/>
      <c r="I3" s="9"/>
      <c r="J3" s="1"/>
      <c r="K3" s="1"/>
      <c r="L3" s="1"/>
    </row>
    <row r="4" spans="1:16" ht="32.700000000000003" customHeight="1" x14ac:dyDescent="0.3">
      <c r="A4" s="3" t="s">
        <v>40</v>
      </c>
      <c r="B4" s="4" t="s">
        <v>41</v>
      </c>
      <c r="C4" s="3" t="s">
        <v>36</v>
      </c>
      <c r="D4" s="3" t="s">
        <v>37</v>
      </c>
      <c r="E4" s="2"/>
      <c r="F4" s="2"/>
      <c r="G4" s="2"/>
      <c r="H4" s="2"/>
      <c r="I4" s="2"/>
    </row>
    <row r="5" spans="1:16" ht="16.2" x14ac:dyDescent="0.35">
      <c r="A5" s="18" t="s">
        <v>39</v>
      </c>
      <c r="B5" s="19"/>
      <c r="C5" s="19"/>
      <c r="D5" s="20"/>
      <c r="E5" s="2"/>
      <c r="F5" s="2"/>
      <c r="G5" s="2"/>
      <c r="H5" s="2"/>
      <c r="I5" s="2"/>
    </row>
    <row r="6" spans="1:16" ht="15.6" x14ac:dyDescent="0.3">
      <c r="A6" s="5">
        <v>1</v>
      </c>
      <c r="B6" s="6" t="s">
        <v>0</v>
      </c>
      <c r="C6" s="10">
        <f>2246.728+0.083</f>
        <v>2246.8110000000001</v>
      </c>
      <c r="D6" s="10">
        <f>C6*1000000/(1133.205*1000000)</f>
        <v>1.9827048062795345</v>
      </c>
      <c r="E6" s="2">
        <v>1133.2049999999999</v>
      </c>
      <c r="F6" s="2"/>
      <c r="G6" s="2"/>
      <c r="H6" s="2"/>
      <c r="I6" s="2"/>
    </row>
    <row r="7" spans="1:16" ht="15.6" x14ac:dyDescent="0.3">
      <c r="A7" s="5">
        <v>2</v>
      </c>
      <c r="B7" s="6" t="s">
        <v>1</v>
      </c>
      <c r="C7" s="10">
        <v>1.0649999999999999</v>
      </c>
      <c r="D7" s="10">
        <f t="shared" ref="D7:D43" si="0">C7*1000000/(1133.205*1000000)</f>
        <v>9.3981230227540473E-4</v>
      </c>
      <c r="E7" s="2"/>
      <c r="F7" s="2"/>
      <c r="G7" s="2"/>
      <c r="H7" s="2"/>
      <c r="I7" s="2"/>
    </row>
    <row r="8" spans="1:16" ht="15.6" x14ac:dyDescent="0.3">
      <c r="A8" s="5">
        <v>3</v>
      </c>
      <c r="B8" s="6" t="s">
        <v>2</v>
      </c>
      <c r="C8" s="10">
        <v>14322.210999999999</v>
      </c>
      <c r="D8" s="10">
        <f t="shared" si="0"/>
        <v>12.638676144210446</v>
      </c>
      <c r="E8" s="2"/>
      <c r="F8" s="2"/>
      <c r="G8" s="2"/>
      <c r="H8" s="2"/>
      <c r="I8" s="2"/>
    </row>
    <row r="9" spans="1:16" ht="15.6" x14ac:dyDescent="0.3">
      <c r="A9" s="5">
        <v>4</v>
      </c>
      <c r="B9" s="6" t="s">
        <v>32</v>
      </c>
      <c r="C9" s="13">
        <v>0</v>
      </c>
      <c r="D9" s="13">
        <f t="shared" si="0"/>
        <v>0</v>
      </c>
      <c r="E9" s="2"/>
      <c r="F9" s="2"/>
      <c r="G9" s="2"/>
      <c r="H9" s="2"/>
      <c r="I9" s="2"/>
    </row>
    <row r="10" spans="1:16" ht="15.6" x14ac:dyDescent="0.3">
      <c r="A10" s="5">
        <v>5</v>
      </c>
      <c r="B10" s="6" t="s">
        <v>33</v>
      </c>
      <c r="C10" s="13">
        <v>0</v>
      </c>
      <c r="D10" s="13">
        <f t="shared" si="0"/>
        <v>0</v>
      </c>
      <c r="E10" s="2"/>
      <c r="F10" s="2"/>
      <c r="G10" s="2"/>
      <c r="H10" s="2"/>
      <c r="I10" s="2"/>
    </row>
    <row r="11" spans="1:16" ht="15.6" x14ac:dyDescent="0.3">
      <c r="A11" s="5">
        <v>6</v>
      </c>
      <c r="B11" s="6" t="s">
        <v>3</v>
      </c>
      <c r="C11" s="13">
        <v>0</v>
      </c>
      <c r="D11" s="13">
        <f t="shared" si="0"/>
        <v>0</v>
      </c>
      <c r="E11" s="2"/>
      <c r="F11" s="2"/>
      <c r="G11" s="2"/>
      <c r="H11" s="2"/>
      <c r="I11" s="2"/>
    </row>
    <row r="12" spans="1:16" ht="15.6" x14ac:dyDescent="0.3">
      <c r="A12" s="5">
        <v>7</v>
      </c>
      <c r="B12" s="6" t="s">
        <v>34</v>
      </c>
      <c r="C12" s="13">
        <v>4.0000000000000001E-3</v>
      </c>
      <c r="D12" s="13">
        <f t="shared" si="0"/>
        <v>3.5298114639451819E-6</v>
      </c>
      <c r="E12" s="2"/>
      <c r="F12" s="2"/>
      <c r="G12" s="2"/>
      <c r="H12" s="2"/>
      <c r="I12" s="2"/>
    </row>
    <row r="13" spans="1:16" ht="15.6" x14ac:dyDescent="0.3">
      <c r="A13" s="5">
        <v>8</v>
      </c>
      <c r="B13" s="6" t="s">
        <v>35</v>
      </c>
      <c r="C13" s="13">
        <v>0</v>
      </c>
      <c r="D13" s="13">
        <f t="shared" si="0"/>
        <v>0</v>
      </c>
      <c r="E13" s="2"/>
      <c r="F13" s="2"/>
      <c r="G13" s="2"/>
      <c r="H13" s="2"/>
      <c r="I13" s="2"/>
    </row>
    <row r="14" spans="1:16" ht="15.6" x14ac:dyDescent="0.3">
      <c r="A14" s="5">
        <v>9</v>
      </c>
      <c r="B14" s="6" t="s">
        <v>4</v>
      </c>
      <c r="C14" s="10">
        <f>132.542+1.255</f>
        <v>133.797</v>
      </c>
      <c r="D14" s="10">
        <f t="shared" si="0"/>
        <v>0.11806954611036838</v>
      </c>
      <c r="E14" s="2"/>
      <c r="F14" s="2"/>
      <c r="G14" s="2"/>
      <c r="H14" s="2"/>
      <c r="I14" s="2"/>
    </row>
    <row r="15" spans="1:16" ht="15.6" x14ac:dyDescent="0.3">
      <c r="A15" s="5">
        <v>10</v>
      </c>
      <c r="B15" s="6" t="s">
        <v>5</v>
      </c>
      <c r="C15" s="10">
        <v>1002141.142</v>
      </c>
      <c r="D15" s="10">
        <f t="shared" si="0"/>
        <v>884.34232288067915</v>
      </c>
      <c r="E15" s="2"/>
      <c r="F15" s="2"/>
      <c r="G15" s="2"/>
      <c r="H15" s="2"/>
      <c r="I15" s="2"/>
    </row>
    <row r="16" spans="1:16" ht="15.6" x14ac:dyDescent="0.3">
      <c r="A16" s="5">
        <v>11</v>
      </c>
      <c r="B16" s="6" t="s">
        <v>6</v>
      </c>
      <c r="C16" s="10">
        <f>11.604+3.216</f>
        <v>14.82</v>
      </c>
      <c r="D16" s="10">
        <f t="shared" si="0"/>
        <v>1.30779514739169E-2</v>
      </c>
      <c r="E16" s="2"/>
      <c r="F16" s="2"/>
      <c r="G16" s="2"/>
      <c r="H16" s="2"/>
      <c r="I16" s="2"/>
    </row>
    <row r="17" spans="1:9" ht="15.6" x14ac:dyDescent="0.3">
      <c r="A17" s="5">
        <v>12</v>
      </c>
      <c r="B17" s="6" t="s">
        <v>7</v>
      </c>
      <c r="C17" s="10">
        <f>0.001</f>
        <v>1E-3</v>
      </c>
      <c r="D17" s="10">
        <f t="shared" si="0"/>
        <v>8.8245286598629547E-7</v>
      </c>
      <c r="E17" s="2"/>
      <c r="F17" s="2"/>
      <c r="G17" s="2"/>
      <c r="H17" s="2"/>
      <c r="I17" s="2"/>
    </row>
    <row r="18" spans="1:9" ht="15.6" x14ac:dyDescent="0.3">
      <c r="A18" s="5">
        <v>13</v>
      </c>
      <c r="B18" s="6" t="s">
        <v>8</v>
      </c>
      <c r="C18" s="10">
        <f>1835.527+0.952</f>
        <v>1836.479</v>
      </c>
      <c r="D18" s="10">
        <f t="shared" si="0"/>
        <v>1.6206061568736461</v>
      </c>
      <c r="E18" s="2"/>
      <c r="F18" s="2"/>
      <c r="G18" s="2"/>
      <c r="H18" s="2"/>
      <c r="I18" s="2"/>
    </row>
    <row r="19" spans="1:9" ht="15.6" x14ac:dyDescent="0.3">
      <c r="A19" s="5">
        <v>14</v>
      </c>
      <c r="B19" s="6" t="s">
        <v>9</v>
      </c>
      <c r="C19" s="13">
        <v>0</v>
      </c>
      <c r="D19" s="13">
        <f t="shared" si="0"/>
        <v>0</v>
      </c>
      <c r="E19" s="2"/>
      <c r="F19" s="2"/>
      <c r="G19" s="2"/>
      <c r="H19" s="2"/>
      <c r="I19" s="2"/>
    </row>
    <row r="20" spans="1:9" ht="15.6" x14ac:dyDescent="0.3">
      <c r="A20" s="5">
        <v>15</v>
      </c>
      <c r="B20" s="6" t="s">
        <v>10</v>
      </c>
      <c r="C20" s="10">
        <f>0.002+0.00025</f>
        <v>2.2500000000000003E-3</v>
      </c>
      <c r="D20" s="10">
        <f t="shared" si="0"/>
        <v>1.9855189484691652E-6</v>
      </c>
      <c r="E20" s="2"/>
      <c r="F20" s="2"/>
      <c r="G20" s="2"/>
      <c r="H20" s="2"/>
      <c r="I20" s="2"/>
    </row>
    <row r="21" spans="1:9" ht="15.6" x14ac:dyDescent="0.3">
      <c r="A21" s="5">
        <v>16</v>
      </c>
      <c r="B21" s="6" t="s">
        <v>11</v>
      </c>
      <c r="C21" s="10">
        <v>0.505</v>
      </c>
      <c r="D21" s="10">
        <f t="shared" si="0"/>
        <v>4.4563869732307921E-4</v>
      </c>
      <c r="E21" s="2"/>
      <c r="F21" s="2"/>
      <c r="G21" s="2"/>
      <c r="H21" s="2"/>
      <c r="I21" s="2"/>
    </row>
    <row r="22" spans="1:9" ht="15.6" x14ac:dyDescent="0.3">
      <c r="A22" s="5">
        <v>17</v>
      </c>
      <c r="B22" s="6" t="s">
        <v>12</v>
      </c>
      <c r="C22" s="13">
        <v>0</v>
      </c>
      <c r="D22" s="13">
        <f t="shared" si="0"/>
        <v>0</v>
      </c>
      <c r="E22" s="2"/>
      <c r="F22" s="2"/>
      <c r="G22" s="2"/>
      <c r="H22" s="2"/>
      <c r="I22" s="2"/>
    </row>
    <row r="23" spans="1:9" ht="15.6" x14ac:dyDescent="0.3">
      <c r="A23" s="5">
        <v>18</v>
      </c>
      <c r="B23" s="6" t="s">
        <v>13</v>
      </c>
      <c r="C23" s="10">
        <v>4.5999999999999999E-2</v>
      </c>
      <c r="D23" s="10">
        <f t="shared" si="0"/>
        <v>4.0592831835369595E-5</v>
      </c>
      <c r="E23" s="2"/>
      <c r="F23" s="2"/>
      <c r="G23" s="2"/>
      <c r="H23" s="2"/>
      <c r="I23" s="2"/>
    </row>
    <row r="24" spans="1:9" ht="15.6" x14ac:dyDescent="0.3">
      <c r="A24" s="5">
        <v>19</v>
      </c>
      <c r="B24" s="6" t="s">
        <v>14</v>
      </c>
      <c r="C24" s="10">
        <f>0.493+0.024</f>
        <v>0.51700000000000002</v>
      </c>
      <c r="D24" s="10">
        <f t="shared" si="0"/>
        <v>4.5622813171491478E-4</v>
      </c>
      <c r="E24" s="2"/>
      <c r="F24" s="2"/>
      <c r="G24" s="2"/>
      <c r="H24" s="2"/>
      <c r="I24" s="2"/>
    </row>
    <row r="25" spans="1:9" ht="15.6" x14ac:dyDescent="0.3">
      <c r="A25" s="5">
        <v>20</v>
      </c>
      <c r="B25" s="6" t="s">
        <v>15</v>
      </c>
      <c r="C25" s="10">
        <v>2.4E-2</v>
      </c>
      <c r="D25" s="10">
        <f t="shared" si="0"/>
        <v>2.1178868783671092E-5</v>
      </c>
      <c r="E25" s="2"/>
      <c r="F25" s="2"/>
      <c r="G25" s="2"/>
      <c r="H25" s="2"/>
      <c r="I25" s="2"/>
    </row>
    <row r="26" spans="1:9" ht="15.6" x14ac:dyDescent="0.3">
      <c r="A26" s="5">
        <v>21</v>
      </c>
      <c r="B26" s="6" t="s">
        <v>16</v>
      </c>
      <c r="C26" s="13">
        <v>0</v>
      </c>
      <c r="D26" s="13">
        <f t="shared" si="0"/>
        <v>0</v>
      </c>
      <c r="E26" s="2"/>
      <c r="F26" s="2"/>
      <c r="G26" s="2"/>
      <c r="H26" s="2"/>
      <c r="I26" s="2"/>
    </row>
    <row r="27" spans="1:9" ht="15.6" x14ac:dyDescent="0.3">
      <c r="A27" s="5">
        <v>22</v>
      </c>
      <c r="B27" s="6" t="s">
        <v>17</v>
      </c>
      <c r="C27" s="13">
        <v>0</v>
      </c>
      <c r="D27" s="13">
        <f t="shared" si="0"/>
        <v>0</v>
      </c>
      <c r="E27" s="2"/>
      <c r="F27" s="2"/>
      <c r="G27" s="2"/>
      <c r="H27" s="2"/>
      <c r="I27" s="2"/>
    </row>
    <row r="28" spans="1:9" ht="15.6" x14ac:dyDescent="0.3">
      <c r="A28" s="5">
        <v>23</v>
      </c>
      <c r="B28" s="6" t="s">
        <v>18</v>
      </c>
      <c r="C28" s="13">
        <v>0</v>
      </c>
      <c r="D28" s="13">
        <f t="shared" si="0"/>
        <v>0</v>
      </c>
      <c r="E28" s="2"/>
      <c r="F28" s="2"/>
      <c r="G28" s="2"/>
      <c r="H28" s="2"/>
      <c r="I28" s="2"/>
    </row>
    <row r="29" spans="1:9" ht="15.6" x14ac:dyDescent="0.3">
      <c r="A29" s="5">
        <v>24</v>
      </c>
      <c r="B29" s="6" t="s">
        <v>19</v>
      </c>
      <c r="C29" s="13">
        <v>0</v>
      </c>
      <c r="D29" s="13">
        <f t="shared" si="0"/>
        <v>0</v>
      </c>
      <c r="E29" s="2"/>
      <c r="F29" s="2"/>
      <c r="G29" s="2"/>
      <c r="H29" s="2"/>
      <c r="I29" s="2"/>
    </row>
    <row r="30" spans="1:9" ht="15.6" x14ac:dyDescent="0.3">
      <c r="A30" s="5">
        <v>25</v>
      </c>
      <c r="B30" s="6" t="s">
        <v>20</v>
      </c>
      <c r="C30" s="13">
        <v>0</v>
      </c>
      <c r="D30" s="13">
        <f t="shared" si="0"/>
        <v>0</v>
      </c>
      <c r="E30" s="2"/>
      <c r="F30" s="2"/>
      <c r="G30" s="2"/>
      <c r="H30" s="2"/>
      <c r="I30" s="2"/>
    </row>
    <row r="31" spans="1:9" ht="15.6" x14ac:dyDescent="0.3">
      <c r="A31" s="5">
        <v>26</v>
      </c>
      <c r="B31" s="6" t="s">
        <v>21</v>
      </c>
      <c r="C31" s="10">
        <v>0.36199999999999999</v>
      </c>
      <c r="D31" s="10">
        <f t="shared" si="0"/>
        <v>3.1944793748703895E-4</v>
      </c>
      <c r="E31" s="2"/>
      <c r="F31" s="2"/>
      <c r="G31" s="2"/>
      <c r="H31" s="2"/>
      <c r="I31" s="2"/>
    </row>
    <row r="32" spans="1:9" ht="15.6" x14ac:dyDescent="0.3">
      <c r="A32" s="5">
        <v>27</v>
      </c>
      <c r="B32" s="6" t="s">
        <v>22</v>
      </c>
      <c r="C32" s="13">
        <v>0</v>
      </c>
      <c r="D32" s="13">
        <f t="shared" si="0"/>
        <v>0</v>
      </c>
      <c r="E32" s="2"/>
      <c r="F32" s="2"/>
      <c r="G32" s="2"/>
      <c r="H32" s="2"/>
      <c r="I32" s="2"/>
    </row>
    <row r="33" spans="1:9" ht="16.2" x14ac:dyDescent="0.35">
      <c r="A33" s="21" t="s">
        <v>38</v>
      </c>
      <c r="B33" s="22"/>
      <c r="C33" s="22"/>
      <c r="D33" s="23"/>
      <c r="E33" s="2"/>
      <c r="F33" s="2"/>
      <c r="G33" s="2"/>
      <c r="H33" s="2"/>
      <c r="I33" s="2"/>
    </row>
    <row r="34" spans="1:9" ht="15.6" x14ac:dyDescent="0.3">
      <c r="A34" s="5">
        <v>1</v>
      </c>
      <c r="B34" s="6" t="s">
        <v>23</v>
      </c>
      <c r="C34" s="10">
        <f>0.032+0.002</f>
        <v>3.4000000000000002E-2</v>
      </c>
      <c r="D34" s="10">
        <f t="shared" si="0"/>
        <v>3.0003397443534047E-5</v>
      </c>
      <c r="E34" s="2"/>
      <c r="F34" s="2"/>
      <c r="G34" s="2"/>
      <c r="H34" s="2"/>
      <c r="I34" s="2"/>
    </row>
    <row r="35" spans="1:9" ht="44.25" customHeight="1" x14ac:dyDescent="0.3">
      <c r="A35" s="3">
        <v>2</v>
      </c>
      <c r="B35" s="7" t="s">
        <v>24</v>
      </c>
      <c r="C35" s="11">
        <f>0.409+0.023</f>
        <v>0.432</v>
      </c>
      <c r="D35" s="12">
        <f t="shared" si="0"/>
        <v>3.8121963810607966E-4</v>
      </c>
      <c r="E35" s="8"/>
      <c r="F35" s="8"/>
      <c r="G35" s="8"/>
      <c r="H35" s="8"/>
      <c r="I35" s="2"/>
    </row>
    <row r="36" spans="1:9" ht="15.6" x14ac:dyDescent="0.3">
      <c r="A36" s="5">
        <v>3</v>
      </c>
      <c r="B36" s="6" t="s">
        <v>25</v>
      </c>
      <c r="C36" s="10">
        <f>4.266+0.097</f>
        <v>4.3630000000000004</v>
      </c>
      <c r="D36" s="10">
        <f t="shared" si="0"/>
        <v>3.8501418542982073E-3</v>
      </c>
      <c r="E36" s="2"/>
      <c r="F36" s="2"/>
      <c r="G36" s="2"/>
      <c r="H36" s="2"/>
      <c r="I36" s="2"/>
    </row>
    <row r="37" spans="1:9" ht="15.6" x14ac:dyDescent="0.3">
      <c r="A37" s="5">
        <v>4</v>
      </c>
      <c r="B37" s="6" t="s">
        <v>26</v>
      </c>
      <c r="C37" s="10">
        <f>0.015+0.13</f>
        <v>0.14500000000000002</v>
      </c>
      <c r="D37" s="10">
        <f t="shared" si="0"/>
        <v>1.2795566556801288E-4</v>
      </c>
      <c r="E37" s="2"/>
      <c r="F37" s="2"/>
      <c r="G37" s="2"/>
      <c r="H37" s="2"/>
      <c r="I37" s="2"/>
    </row>
    <row r="38" spans="1:9" ht="15.6" x14ac:dyDescent="0.3">
      <c r="A38" s="5">
        <v>5</v>
      </c>
      <c r="B38" s="6" t="s">
        <v>27</v>
      </c>
      <c r="C38" s="10">
        <f>0.226+0.028</f>
        <v>0.254</v>
      </c>
      <c r="D38" s="10">
        <f t="shared" si="0"/>
        <v>2.2414302796051907E-4</v>
      </c>
      <c r="E38" s="2"/>
      <c r="F38" s="2"/>
      <c r="G38" s="2"/>
      <c r="H38" s="2"/>
      <c r="I38" s="2"/>
    </row>
    <row r="39" spans="1:9" ht="15.6" x14ac:dyDescent="0.3">
      <c r="A39" s="5">
        <v>6</v>
      </c>
      <c r="B39" s="6" t="s">
        <v>28</v>
      </c>
      <c r="C39" s="10">
        <f>0.007+0</f>
        <v>7.0000000000000001E-3</v>
      </c>
      <c r="D39" s="10">
        <f t="shared" si="0"/>
        <v>6.1771700619040684E-6</v>
      </c>
      <c r="E39" s="2"/>
      <c r="F39" s="2"/>
      <c r="G39" s="2"/>
      <c r="H39" s="2"/>
      <c r="I39" s="2"/>
    </row>
    <row r="40" spans="1:9" ht="15.6" x14ac:dyDescent="0.3">
      <c r="A40" s="5">
        <v>7</v>
      </c>
      <c r="B40" s="6" t="s">
        <v>29</v>
      </c>
      <c r="C40" s="10">
        <f>286.967+2.325</f>
        <v>289.29199999999997</v>
      </c>
      <c r="D40" s="10">
        <f t="shared" si="0"/>
        <v>0.2552865545069074</v>
      </c>
      <c r="E40" s="2"/>
      <c r="F40" s="2"/>
      <c r="G40" s="2"/>
      <c r="H40" s="2"/>
      <c r="I40" s="2"/>
    </row>
    <row r="41" spans="1:9" ht="15.6" x14ac:dyDescent="0.3">
      <c r="A41" s="5">
        <v>8</v>
      </c>
      <c r="B41" s="6" t="s">
        <v>30</v>
      </c>
      <c r="C41" s="10">
        <f>0.148+0.003</f>
        <v>0.151</v>
      </c>
      <c r="D41" s="10">
        <f t="shared" si="0"/>
        <v>1.3325038276393062E-4</v>
      </c>
      <c r="E41" s="2"/>
      <c r="F41" s="2"/>
      <c r="G41" s="2"/>
      <c r="H41" s="2"/>
      <c r="I41" s="2"/>
    </row>
    <row r="42" spans="1:9" ht="15.6" x14ac:dyDescent="0.3">
      <c r="A42" s="5">
        <v>9</v>
      </c>
      <c r="B42" s="6" t="s">
        <v>31</v>
      </c>
      <c r="C42" s="10">
        <f>53.028+0.9</f>
        <v>53.927999999999997</v>
      </c>
      <c r="D42" s="10">
        <f t="shared" si="0"/>
        <v>4.7588918156908945E-2</v>
      </c>
      <c r="E42" s="2"/>
      <c r="F42" s="2"/>
      <c r="G42" s="2"/>
      <c r="H42" s="2"/>
      <c r="I42" s="2"/>
    </row>
    <row r="43" spans="1:9" ht="15.6" x14ac:dyDescent="0.3">
      <c r="A43" s="5">
        <v>10</v>
      </c>
      <c r="B43" s="6" t="s">
        <v>22</v>
      </c>
      <c r="C43" s="13">
        <v>0</v>
      </c>
      <c r="D43" s="13">
        <f t="shared" si="0"/>
        <v>0</v>
      </c>
      <c r="E43" s="2"/>
      <c r="F43" s="2"/>
      <c r="G43" s="2"/>
      <c r="H43" s="2"/>
      <c r="I43" s="2"/>
    </row>
    <row r="46" spans="1:9" ht="16.2" x14ac:dyDescent="0.35">
      <c r="A46" s="24" t="s">
        <v>44</v>
      </c>
      <c r="B46" s="24"/>
      <c r="C46" s="24"/>
      <c r="D46" s="24"/>
    </row>
    <row r="47" spans="1:9" ht="31.2" x14ac:dyDescent="0.3">
      <c r="A47" s="3" t="s">
        <v>40</v>
      </c>
      <c r="B47" s="4" t="s">
        <v>41</v>
      </c>
      <c r="C47" s="3" t="s">
        <v>36</v>
      </c>
      <c r="D47" s="3" t="s">
        <v>37</v>
      </c>
    </row>
    <row r="48" spans="1:9" ht="16.2" x14ac:dyDescent="0.35">
      <c r="A48" s="18" t="s">
        <v>39</v>
      </c>
      <c r="B48" s="19"/>
      <c r="C48" s="19"/>
      <c r="D48" s="20"/>
    </row>
    <row r="49" spans="1:5" ht="15.6" x14ac:dyDescent="0.3">
      <c r="A49" s="5">
        <v>1</v>
      </c>
      <c r="B49" s="6" t="s">
        <v>0</v>
      </c>
      <c r="C49" s="10">
        <f>856.921975+0.073156</f>
        <v>856.99513100000001</v>
      </c>
      <c r="D49" s="10">
        <f>C49*1000000/(774.196*1000000)</f>
        <v>1.1069485388712936</v>
      </c>
      <c r="E49">
        <v>774.19600000000003</v>
      </c>
    </row>
    <row r="50" spans="1:5" ht="15.6" x14ac:dyDescent="0.3">
      <c r="A50" s="5">
        <v>2</v>
      </c>
      <c r="B50" s="6" t="s">
        <v>1</v>
      </c>
      <c r="C50" s="10">
        <f>0.002271</f>
        <v>2.271E-3</v>
      </c>
      <c r="D50" s="10">
        <f t="shared" ref="D50:D86" si="1">C50*1000000/(774.196*1000000)</f>
        <v>2.9333657110085817E-6</v>
      </c>
    </row>
    <row r="51" spans="1:5" ht="15.6" x14ac:dyDescent="0.3">
      <c r="A51" s="5">
        <v>3</v>
      </c>
      <c r="B51" s="6" t="s">
        <v>2</v>
      </c>
      <c r="C51" s="10">
        <f>8779.504521+0.695012</f>
        <v>8780.1995330000009</v>
      </c>
      <c r="D51" s="10">
        <f t="shared" si="1"/>
        <v>11.341055150117025</v>
      </c>
    </row>
    <row r="52" spans="1:5" ht="15.6" x14ac:dyDescent="0.3">
      <c r="A52" s="5">
        <v>4</v>
      </c>
      <c r="B52" s="6" t="s">
        <v>32</v>
      </c>
      <c r="C52" s="13">
        <v>0</v>
      </c>
      <c r="D52" s="13">
        <f t="shared" si="1"/>
        <v>0</v>
      </c>
    </row>
    <row r="53" spans="1:5" ht="15.6" x14ac:dyDescent="0.3">
      <c r="A53" s="5">
        <v>5</v>
      </c>
      <c r="B53" s="6" t="s">
        <v>33</v>
      </c>
      <c r="C53" s="13">
        <v>0</v>
      </c>
      <c r="D53" s="13">
        <f t="shared" si="1"/>
        <v>0</v>
      </c>
    </row>
    <row r="54" spans="1:5" ht="15.6" x14ac:dyDescent="0.3">
      <c r="A54" s="5">
        <v>6</v>
      </c>
      <c r="B54" s="6" t="s">
        <v>3</v>
      </c>
      <c r="C54" s="13">
        <v>0</v>
      </c>
      <c r="D54" s="13">
        <f t="shared" si="1"/>
        <v>0</v>
      </c>
    </row>
    <row r="55" spans="1:5" ht="15.6" x14ac:dyDescent="0.3">
      <c r="A55" s="5">
        <v>7</v>
      </c>
      <c r="B55" s="6" t="s">
        <v>34</v>
      </c>
      <c r="C55" s="10">
        <f>0.049</f>
        <v>4.9000000000000002E-2</v>
      </c>
      <c r="D55" s="10">
        <f t="shared" si="1"/>
        <v>6.3291466243690223E-5</v>
      </c>
    </row>
    <row r="56" spans="1:5" ht="15.6" x14ac:dyDescent="0.3">
      <c r="A56" s="5">
        <v>8</v>
      </c>
      <c r="B56" s="6" t="s">
        <v>35</v>
      </c>
      <c r="C56" s="10">
        <f>0.086874</f>
        <v>8.6874000000000007E-2</v>
      </c>
      <c r="D56" s="10">
        <f t="shared" si="1"/>
        <v>1.1221189466233357E-4</v>
      </c>
    </row>
    <row r="57" spans="1:5" ht="15.6" x14ac:dyDescent="0.3">
      <c r="A57" s="5">
        <v>9</v>
      </c>
      <c r="B57" s="6" t="s">
        <v>4</v>
      </c>
      <c r="C57" s="10">
        <f>93.650023+0.006135</f>
        <v>93.656158000000005</v>
      </c>
      <c r="D57" s="10">
        <f t="shared" si="1"/>
        <v>0.12097215433817793</v>
      </c>
    </row>
    <row r="58" spans="1:5" ht="15.6" x14ac:dyDescent="0.3">
      <c r="A58" s="5">
        <v>10</v>
      </c>
      <c r="B58" s="6" t="s">
        <v>5</v>
      </c>
      <c r="C58" s="10">
        <f>760172.55+40.337</f>
        <v>760212.8870000001</v>
      </c>
      <c r="D58" s="10">
        <f t="shared" si="1"/>
        <v>981.93853623630207</v>
      </c>
    </row>
    <row r="59" spans="1:5" ht="15.6" x14ac:dyDescent="0.3">
      <c r="A59" s="5">
        <v>11</v>
      </c>
      <c r="B59" s="6" t="s">
        <v>6</v>
      </c>
      <c r="C59" s="10">
        <f>0.290091+0.000039</f>
        <v>0.29013</v>
      </c>
      <c r="D59" s="10">
        <f t="shared" si="1"/>
        <v>3.7475006329146623E-4</v>
      </c>
    </row>
    <row r="60" spans="1:5" ht="15.6" x14ac:dyDescent="0.3">
      <c r="A60" s="5">
        <v>12</v>
      </c>
      <c r="B60" s="6" t="s">
        <v>7</v>
      </c>
      <c r="C60" s="10">
        <v>5.4600000000000004E-4</v>
      </c>
      <c r="D60" s="10">
        <f t="shared" si="1"/>
        <v>7.0524776671540539E-7</v>
      </c>
    </row>
    <row r="61" spans="1:5" ht="15.6" x14ac:dyDescent="0.3">
      <c r="A61" s="5">
        <v>13</v>
      </c>
      <c r="B61" s="6" t="s">
        <v>8</v>
      </c>
      <c r="C61" s="10">
        <f>3666.851967+2.349073</f>
        <v>3669.2010399999999</v>
      </c>
      <c r="D61" s="10">
        <f t="shared" si="1"/>
        <v>4.7393696686627163</v>
      </c>
    </row>
    <row r="62" spans="1:5" ht="15.6" x14ac:dyDescent="0.3">
      <c r="A62" s="5">
        <v>14</v>
      </c>
      <c r="B62" s="6" t="s">
        <v>9</v>
      </c>
      <c r="C62" s="13">
        <v>0</v>
      </c>
      <c r="D62" s="13">
        <f t="shared" si="1"/>
        <v>0</v>
      </c>
    </row>
    <row r="63" spans="1:5" ht="15.6" x14ac:dyDescent="0.3">
      <c r="A63" s="5">
        <v>15</v>
      </c>
      <c r="B63" s="6" t="s">
        <v>10</v>
      </c>
      <c r="C63" s="10">
        <f>0.016989</f>
        <v>1.6989000000000001E-2</v>
      </c>
      <c r="D63" s="10">
        <f t="shared" si="1"/>
        <v>2.1944055510490883E-5</v>
      </c>
    </row>
    <row r="64" spans="1:5" ht="15.6" x14ac:dyDescent="0.3">
      <c r="A64" s="5">
        <v>16</v>
      </c>
      <c r="B64" s="6" t="s">
        <v>11</v>
      </c>
      <c r="C64" s="10">
        <f>0.614</f>
        <v>0.61399999999999999</v>
      </c>
      <c r="D64" s="10">
        <f t="shared" si="1"/>
        <v>7.930808219107306E-4</v>
      </c>
    </row>
    <row r="65" spans="1:4" ht="15.6" x14ac:dyDescent="0.3">
      <c r="A65" s="5">
        <v>17</v>
      </c>
      <c r="B65" s="6" t="s">
        <v>12</v>
      </c>
      <c r="C65" s="10">
        <v>0</v>
      </c>
      <c r="D65" s="10">
        <f t="shared" si="1"/>
        <v>0</v>
      </c>
    </row>
    <row r="66" spans="1:4" ht="15.6" x14ac:dyDescent="0.3">
      <c r="A66" s="5">
        <v>18</v>
      </c>
      <c r="B66" s="6" t="s">
        <v>13</v>
      </c>
      <c r="C66" s="10">
        <f>0.047</f>
        <v>4.7E-2</v>
      </c>
      <c r="D66" s="10">
        <f t="shared" si="1"/>
        <v>6.0708141090886548E-5</v>
      </c>
    </row>
    <row r="67" spans="1:4" ht="15.6" x14ac:dyDescent="0.3">
      <c r="A67" s="5">
        <v>19</v>
      </c>
      <c r="B67" s="6" t="s">
        <v>14</v>
      </c>
      <c r="C67" s="10">
        <f>0.624005</f>
        <v>0.62400500000000003</v>
      </c>
      <c r="D67" s="10">
        <f t="shared" si="1"/>
        <v>8.0600390598763107E-4</v>
      </c>
    </row>
    <row r="68" spans="1:4" ht="15.6" x14ac:dyDescent="0.3">
      <c r="A68" s="5">
        <v>20</v>
      </c>
      <c r="B68" s="6" t="s">
        <v>15</v>
      </c>
      <c r="C68" s="13">
        <v>0</v>
      </c>
      <c r="D68" s="13">
        <f t="shared" si="1"/>
        <v>0</v>
      </c>
    </row>
    <row r="69" spans="1:4" ht="15.6" x14ac:dyDescent="0.3">
      <c r="A69" s="5">
        <v>21</v>
      </c>
      <c r="B69" s="6" t="s">
        <v>16</v>
      </c>
      <c r="C69" s="13">
        <v>0</v>
      </c>
      <c r="D69" s="13">
        <f t="shared" si="1"/>
        <v>0</v>
      </c>
    </row>
    <row r="70" spans="1:4" ht="15.6" x14ac:dyDescent="0.3">
      <c r="A70" s="5">
        <v>22</v>
      </c>
      <c r="B70" s="6" t="s">
        <v>17</v>
      </c>
      <c r="C70" s="13">
        <v>0</v>
      </c>
      <c r="D70" s="13">
        <f t="shared" si="1"/>
        <v>0</v>
      </c>
    </row>
    <row r="71" spans="1:4" ht="15.6" x14ac:dyDescent="0.3">
      <c r="A71" s="5">
        <v>23</v>
      </c>
      <c r="B71" s="6" t="s">
        <v>18</v>
      </c>
      <c r="C71" s="13">
        <v>0</v>
      </c>
      <c r="D71" s="13">
        <f t="shared" si="1"/>
        <v>0</v>
      </c>
    </row>
    <row r="72" spans="1:4" ht="15.6" x14ac:dyDescent="0.3">
      <c r="A72" s="5">
        <v>24</v>
      </c>
      <c r="B72" s="6" t="s">
        <v>19</v>
      </c>
      <c r="C72" s="13">
        <v>0</v>
      </c>
      <c r="D72" s="13">
        <f t="shared" si="1"/>
        <v>0</v>
      </c>
    </row>
    <row r="73" spans="1:4" ht="15.6" x14ac:dyDescent="0.3">
      <c r="A73" s="5">
        <v>25</v>
      </c>
      <c r="B73" s="6" t="s">
        <v>20</v>
      </c>
      <c r="C73" s="13">
        <v>0</v>
      </c>
      <c r="D73" s="13">
        <f t="shared" si="1"/>
        <v>0</v>
      </c>
    </row>
    <row r="74" spans="1:4" ht="15.6" x14ac:dyDescent="0.3">
      <c r="A74" s="5">
        <v>26</v>
      </c>
      <c r="B74" s="6" t="s">
        <v>21</v>
      </c>
      <c r="C74" s="10">
        <f>0.793</f>
        <v>0.79300000000000004</v>
      </c>
      <c r="D74" s="10">
        <f t="shared" si="1"/>
        <v>1.0242884230866603E-3</v>
      </c>
    </row>
    <row r="75" spans="1:4" ht="15.6" x14ac:dyDescent="0.3">
      <c r="A75" s="5">
        <v>27</v>
      </c>
      <c r="B75" s="6" t="s">
        <v>22</v>
      </c>
      <c r="C75" s="13">
        <v>0</v>
      </c>
      <c r="D75" s="13">
        <f t="shared" si="1"/>
        <v>0</v>
      </c>
    </row>
    <row r="76" spans="1:4" ht="16.2" x14ac:dyDescent="0.35">
      <c r="A76" s="21" t="s">
        <v>38</v>
      </c>
      <c r="B76" s="22"/>
      <c r="C76" s="22"/>
      <c r="D76" s="23"/>
    </row>
    <row r="77" spans="1:4" ht="15.6" x14ac:dyDescent="0.3">
      <c r="A77" s="5">
        <v>1</v>
      </c>
      <c r="B77" s="6" t="s">
        <v>23</v>
      </c>
      <c r="C77" s="10">
        <v>0.14099999999999999</v>
      </c>
      <c r="D77" s="10">
        <f>C77*1000000/(774.196*1000000)</f>
        <v>1.8212442327265963E-4</v>
      </c>
    </row>
    <row r="78" spans="1:4" ht="62.4" x14ac:dyDescent="0.3">
      <c r="A78" s="3">
        <v>2</v>
      </c>
      <c r="B78" s="7" t="s">
        <v>24</v>
      </c>
      <c r="C78" s="11">
        <v>2.7160000000000002</v>
      </c>
      <c r="D78" s="10">
        <f t="shared" si="1"/>
        <v>3.5081555575074011E-3</v>
      </c>
    </row>
    <row r="79" spans="1:4" ht="15.6" x14ac:dyDescent="0.3">
      <c r="A79" s="5">
        <v>3</v>
      </c>
      <c r="B79" s="6" t="s">
        <v>25</v>
      </c>
      <c r="C79" s="10">
        <f>5.961</f>
        <v>5.9610000000000003</v>
      </c>
      <c r="D79" s="10">
        <f t="shared" si="1"/>
        <v>7.6996006179313762E-3</v>
      </c>
    </row>
    <row r="80" spans="1:4" ht="15.6" x14ac:dyDescent="0.3">
      <c r="A80" s="5">
        <v>4</v>
      </c>
      <c r="B80" s="6" t="s">
        <v>26</v>
      </c>
      <c r="C80" s="10">
        <f>0.020942</f>
        <v>2.0941999999999999E-2</v>
      </c>
      <c r="D80" s="10">
        <f t="shared" si="1"/>
        <v>2.7049997675007361E-5</v>
      </c>
    </row>
    <row r="81" spans="1:5" ht="15.6" x14ac:dyDescent="0.3">
      <c r="A81" s="5">
        <v>5</v>
      </c>
      <c r="B81" s="6" t="s">
        <v>27</v>
      </c>
      <c r="C81" s="10">
        <f>1.829</f>
        <v>1.829</v>
      </c>
      <c r="D81" s="10">
        <f t="shared" si="1"/>
        <v>2.3624508522389681E-3</v>
      </c>
    </row>
    <row r="82" spans="1:5" ht="15.6" x14ac:dyDescent="0.3">
      <c r="A82" s="5">
        <v>6</v>
      </c>
      <c r="B82" s="6" t="s">
        <v>28</v>
      </c>
      <c r="C82" s="10">
        <f>0.029</f>
        <v>2.9000000000000001E-2</v>
      </c>
      <c r="D82" s="10">
        <f t="shared" si="1"/>
        <v>3.7458214715653399E-5</v>
      </c>
    </row>
    <row r="83" spans="1:5" ht="15.6" x14ac:dyDescent="0.3">
      <c r="A83" s="5">
        <v>7</v>
      </c>
      <c r="B83" s="6" t="s">
        <v>29</v>
      </c>
      <c r="C83" s="10">
        <f>93.685</f>
        <v>93.685000000000002</v>
      </c>
      <c r="D83" s="10">
        <f t="shared" si="1"/>
        <v>0.12100940847020651</v>
      </c>
    </row>
    <row r="84" spans="1:5" ht="15.6" x14ac:dyDescent="0.3">
      <c r="A84" s="5">
        <v>8</v>
      </c>
      <c r="B84" s="6" t="s">
        <v>30</v>
      </c>
      <c r="C84" s="10">
        <f>0.248967</f>
        <v>0.24896699999999999</v>
      </c>
      <c r="D84" s="10">
        <f t="shared" si="1"/>
        <v>3.2158135665903725E-4</v>
      </c>
    </row>
    <row r="85" spans="1:5" ht="15.6" x14ac:dyDescent="0.3">
      <c r="A85" s="5">
        <v>9</v>
      </c>
      <c r="B85" s="6" t="s">
        <v>31</v>
      </c>
      <c r="C85" s="10">
        <f>39.84</f>
        <v>39.840000000000003</v>
      </c>
      <c r="D85" s="10">
        <f t="shared" si="1"/>
        <v>5.1459837043849363E-2</v>
      </c>
    </row>
    <row r="86" spans="1:5" ht="15.6" x14ac:dyDescent="0.3">
      <c r="A86" s="5">
        <v>10</v>
      </c>
      <c r="B86" s="6" t="s">
        <v>22</v>
      </c>
      <c r="C86" s="13">
        <v>0</v>
      </c>
      <c r="D86" s="13">
        <f t="shared" si="1"/>
        <v>0</v>
      </c>
    </row>
    <row r="88" spans="1:5" ht="16.2" x14ac:dyDescent="0.35">
      <c r="A88" s="24" t="s">
        <v>45</v>
      </c>
      <c r="B88" s="24"/>
      <c r="C88" s="24"/>
      <c r="D88" s="24"/>
    </row>
    <row r="89" spans="1:5" ht="31.2" x14ac:dyDescent="0.3">
      <c r="A89" s="3" t="s">
        <v>40</v>
      </c>
      <c r="B89" s="4" t="s">
        <v>41</v>
      </c>
      <c r="C89" s="3" t="s">
        <v>36</v>
      </c>
      <c r="D89" s="3" t="s">
        <v>37</v>
      </c>
    </row>
    <row r="90" spans="1:5" ht="16.2" x14ac:dyDescent="0.35">
      <c r="A90" s="18" t="s">
        <v>39</v>
      </c>
      <c r="B90" s="19"/>
      <c r="C90" s="19"/>
      <c r="D90" s="20"/>
    </row>
    <row r="91" spans="1:5" ht="15.6" x14ac:dyDescent="0.3">
      <c r="A91" s="5">
        <v>1</v>
      </c>
      <c r="B91" s="6" t="s">
        <v>0</v>
      </c>
      <c r="C91" s="10">
        <f>1409.6943</f>
        <v>1409.6943000000001</v>
      </c>
      <c r="D91" s="10">
        <f>C91*1000000/(812.672*1000000)</f>
        <v>1.7346411590407937</v>
      </c>
      <c r="E91">
        <v>812.67200000000003</v>
      </c>
    </row>
    <row r="92" spans="1:5" ht="15.6" x14ac:dyDescent="0.3">
      <c r="A92" s="5">
        <v>2</v>
      </c>
      <c r="B92" s="6" t="s">
        <v>1</v>
      </c>
      <c r="C92" s="13">
        <f>0.000062</f>
        <v>6.2000000000000003E-5</v>
      </c>
      <c r="D92" s="13">
        <f t="shared" ref="D92:D117" si="2">C92*1000000/(812.672*1000000)</f>
        <v>7.6291541975114197E-8</v>
      </c>
    </row>
    <row r="93" spans="1:5" ht="15.6" x14ac:dyDescent="0.3">
      <c r="A93" s="5">
        <v>3</v>
      </c>
      <c r="B93" s="6" t="s">
        <v>2</v>
      </c>
      <c r="C93" s="10">
        <f>8563.4944</f>
        <v>8563.4943999999996</v>
      </c>
      <c r="D93" s="10">
        <f t="shared" si="2"/>
        <v>10.537454717278312</v>
      </c>
    </row>
    <row r="94" spans="1:5" ht="15.6" x14ac:dyDescent="0.3">
      <c r="A94" s="5">
        <v>4</v>
      </c>
      <c r="B94" s="6" t="s">
        <v>32</v>
      </c>
      <c r="C94" s="13">
        <v>0</v>
      </c>
      <c r="D94" s="13">
        <f t="shared" si="2"/>
        <v>0</v>
      </c>
    </row>
    <row r="95" spans="1:5" ht="15.6" x14ac:dyDescent="0.3">
      <c r="A95" s="5">
        <v>5</v>
      </c>
      <c r="B95" s="6" t="s">
        <v>33</v>
      </c>
      <c r="C95" s="13">
        <v>0</v>
      </c>
      <c r="D95" s="13">
        <f t="shared" si="2"/>
        <v>0</v>
      </c>
    </row>
    <row r="96" spans="1:5" ht="15.6" x14ac:dyDescent="0.3">
      <c r="A96" s="5">
        <v>6</v>
      </c>
      <c r="B96" s="6" t="s">
        <v>3</v>
      </c>
      <c r="C96" s="13">
        <v>0</v>
      </c>
      <c r="D96" s="13">
        <f t="shared" si="2"/>
        <v>0</v>
      </c>
    </row>
    <row r="97" spans="1:4" ht="15.6" x14ac:dyDescent="0.3">
      <c r="A97" s="5">
        <v>7</v>
      </c>
      <c r="B97" s="6" t="s">
        <v>34</v>
      </c>
      <c r="C97" s="10">
        <v>4.0000000000000001E-3</v>
      </c>
      <c r="D97" s="10">
        <f t="shared" si="2"/>
        <v>4.922034966136399E-6</v>
      </c>
    </row>
    <row r="98" spans="1:4" ht="15.6" x14ac:dyDescent="0.3">
      <c r="A98" s="5">
        <v>8</v>
      </c>
      <c r="B98" s="6" t="s">
        <v>35</v>
      </c>
      <c r="C98" s="13">
        <v>0</v>
      </c>
      <c r="D98" s="13">
        <f t="shared" si="2"/>
        <v>0</v>
      </c>
    </row>
    <row r="99" spans="1:4" ht="15.6" x14ac:dyDescent="0.3">
      <c r="A99" s="5">
        <v>9</v>
      </c>
      <c r="B99" s="6" t="s">
        <v>4</v>
      </c>
      <c r="C99" s="10">
        <v>132.542</v>
      </c>
      <c r="D99" s="10">
        <f t="shared" si="2"/>
        <v>0.16309408962041266</v>
      </c>
    </row>
    <row r="100" spans="1:4" ht="15.6" x14ac:dyDescent="0.3">
      <c r="A100" s="5">
        <v>10</v>
      </c>
      <c r="B100" s="6" t="s">
        <v>5</v>
      </c>
      <c r="C100" s="10">
        <v>1002141.142</v>
      </c>
      <c r="D100" s="10">
        <f t="shared" si="2"/>
        <v>1233.1434354819658</v>
      </c>
    </row>
    <row r="101" spans="1:4" ht="15.6" x14ac:dyDescent="0.3">
      <c r="A101" s="5">
        <v>11</v>
      </c>
      <c r="B101" s="6" t="s">
        <v>6</v>
      </c>
      <c r="C101" s="10">
        <v>11.603999999999999</v>
      </c>
      <c r="D101" s="10">
        <f t="shared" si="2"/>
        <v>1.4278823436761694E-2</v>
      </c>
    </row>
    <row r="102" spans="1:4" ht="15.6" x14ac:dyDescent="0.3">
      <c r="A102" s="5">
        <v>12</v>
      </c>
      <c r="B102" s="6" t="s">
        <v>7</v>
      </c>
      <c r="C102" s="10">
        <v>1E-3</v>
      </c>
      <c r="D102" s="10">
        <f t="shared" si="2"/>
        <v>1.2305087415340998E-6</v>
      </c>
    </row>
    <row r="103" spans="1:4" ht="15.6" x14ac:dyDescent="0.3">
      <c r="A103" s="5">
        <v>13</v>
      </c>
      <c r="B103" s="6" t="s">
        <v>8</v>
      </c>
      <c r="C103" s="10">
        <v>1835.527</v>
      </c>
      <c r="D103" s="10">
        <f t="shared" si="2"/>
        <v>2.2586320188218618</v>
      </c>
    </row>
    <row r="104" spans="1:4" ht="15.6" x14ac:dyDescent="0.3">
      <c r="A104" s="5">
        <v>14</v>
      </c>
      <c r="B104" s="6" t="s">
        <v>9</v>
      </c>
      <c r="C104" s="13">
        <v>0</v>
      </c>
      <c r="D104" s="13">
        <f t="shared" si="2"/>
        <v>0</v>
      </c>
    </row>
    <row r="105" spans="1:4" ht="15.6" x14ac:dyDescent="0.3">
      <c r="A105" s="5">
        <v>15</v>
      </c>
      <c r="B105" s="6" t="s">
        <v>10</v>
      </c>
      <c r="C105" s="10">
        <v>2E-3</v>
      </c>
      <c r="D105" s="10">
        <f t="shared" si="2"/>
        <v>2.4610174830681995E-6</v>
      </c>
    </row>
    <row r="106" spans="1:4" ht="15.6" x14ac:dyDescent="0.3">
      <c r="A106" s="5">
        <v>16</v>
      </c>
      <c r="B106" s="6" t="s">
        <v>11</v>
      </c>
      <c r="C106" s="10">
        <v>0.505</v>
      </c>
      <c r="D106" s="10">
        <f t="shared" si="2"/>
        <v>6.2140691447472047E-4</v>
      </c>
    </row>
    <row r="107" spans="1:4" ht="15.6" x14ac:dyDescent="0.3">
      <c r="A107" s="5">
        <v>17</v>
      </c>
      <c r="B107" s="6" t="s">
        <v>12</v>
      </c>
      <c r="C107" s="13">
        <v>0</v>
      </c>
      <c r="D107" s="13">
        <f t="shared" si="2"/>
        <v>0</v>
      </c>
    </row>
    <row r="108" spans="1:4" ht="15.6" x14ac:dyDescent="0.3">
      <c r="A108" s="5">
        <v>18</v>
      </c>
      <c r="B108" s="6" t="s">
        <v>13</v>
      </c>
      <c r="C108" s="10">
        <v>4.5999999999999999E-2</v>
      </c>
      <c r="D108" s="10">
        <f t="shared" si="2"/>
        <v>5.6603402110568591E-5</v>
      </c>
    </row>
    <row r="109" spans="1:4" ht="15.6" x14ac:dyDescent="0.3">
      <c r="A109" s="5">
        <v>19</v>
      </c>
      <c r="B109" s="6" t="s">
        <v>14</v>
      </c>
      <c r="C109" s="10">
        <v>0.49299999999999999</v>
      </c>
      <c r="D109" s="10">
        <f t="shared" si="2"/>
        <v>6.0664080957631124E-4</v>
      </c>
    </row>
    <row r="110" spans="1:4" ht="15.6" x14ac:dyDescent="0.3">
      <c r="A110" s="5">
        <v>20</v>
      </c>
      <c r="B110" s="6" t="s">
        <v>15</v>
      </c>
      <c r="C110" s="10">
        <v>2.4E-2</v>
      </c>
      <c r="D110" s="10">
        <f t="shared" si="2"/>
        <v>2.9532209796818398E-5</v>
      </c>
    </row>
    <row r="111" spans="1:4" ht="15.6" x14ac:dyDescent="0.3">
      <c r="A111" s="5">
        <v>21</v>
      </c>
      <c r="B111" s="6" t="s">
        <v>16</v>
      </c>
      <c r="C111" s="13">
        <v>0</v>
      </c>
      <c r="D111" s="13">
        <f t="shared" si="2"/>
        <v>0</v>
      </c>
    </row>
    <row r="112" spans="1:4" ht="15.6" x14ac:dyDescent="0.3">
      <c r="A112" s="5">
        <v>22</v>
      </c>
      <c r="B112" s="6" t="s">
        <v>17</v>
      </c>
      <c r="C112" s="13">
        <v>0</v>
      </c>
      <c r="D112" s="13">
        <f t="shared" si="2"/>
        <v>0</v>
      </c>
    </row>
    <row r="113" spans="1:4" ht="15.6" x14ac:dyDescent="0.3">
      <c r="A113" s="5">
        <v>23</v>
      </c>
      <c r="B113" s="6" t="s">
        <v>18</v>
      </c>
      <c r="C113" s="13">
        <v>0</v>
      </c>
      <c r="D113" s="13">
        <f t="shared" si="2"/>
        <v>0</v>
      </c>
    </row>
    <row r="114" spans="1:4" ht="15.6" x14ac:dyDescent="0.3">
      <c r="A114" s="5">
        <v>24</v>
      </c>
      <c r="B114" s="6" t="s">
        <v>19</v>
      </c>
      <c r="C114" s="13">
        <v>0</v>
      </c>
      <c r="D114" s="13">
        <f t="shared" si="2"/>
        <v>0</v>
      </c>
    </row>
    <row r="115" spans="1:4" ht="15.6" x14ac:dyDescent="0.3">
      <c r="A115" s="5">
        <v>25</v>
      </c>
      <c r="B115" s="6" t="s">
        <v>20</v>
      </c>
      <c r="C115" s="13">
        <v>0</v>
      </c>
      <c r="D115" s="13">
        <f t="shared" si="2"/>
        <v>0</v>
      </c>
    </row>
    <row r="116" spans="1:4" ht="15.6" x14ac:dyDescent="0.3">
      <c r="A116" s="5">
        <v>26</v>
      </c>
      <c r="B116" s="6" t="s">
        <v>21</v>
      </c>
      <c r="C116" s="10">
        <v>0.36199999999999999</v>
      </c>
      <c r="D116" s="10">
        <f t="shared" si="2"/>
        <v>4.4544416443534417E-4</v>
      </c>
    </row>
    <row r="117" spans="1:4" ht="15.6" x14ac:dyDescent="0.3">
      <c r="A117" s="5">
        <v>27</v>
      </c>
      <c r="B117" s="6" t="s">
        <v>22</v>
      </c>
      <c r="C117" s="13">
        <v>0</v>
      </c>
      <c r="D117" s="13">
        <f t="shared" si="2"/>
        <v>0</v>
      </c>
    </row>
    <row r="118" spans="1:4" ht="16.2" x14ac:dyDescent="0.35">
      <c r="A118" s="21" t="s">
        <v>46</v>
      </c>
      <c r="B118" s="22"/>
      <c r="C118" s="22"/>
      <c r="D118" s="23"/>
    </row>
    <row r="119" spans="1:4" ht="15.6" x14ac:dyDescent="0.3">
      <c r="A119" s="5">
        <v>1</v>
      </c>
      <c r="B119" s="6" t="s">
        <v>23</v>
      </c>
      <c r="C119" s="5" t="s">
        <v>42</v>
      </c>
      <c r="D119" s="5" t="s">
        <v>42</v>
      </c>
    </row>
    <row r="120" spans="1:4" ht="62.4" x14ac:dyDescent="0.3">
      <c r="A120" s="3">
        <v>2</v>
      </c>
      <c r="B120" s="7" t="s">
        <v>24</v>
      </c>
      <c r="C120" s="5" t="s">
        <v>42</v>
      </c>
      <c r="D120" s="5" t="s">
        <v>42</v>
      </c>
    </row>
    <row r="121" spans="1:4" ht="15.6" x14ac:dyDescent="0.3">
      <c r="A121" s="5">
        <v>3</v>
      </c>
      <c r="B121" s="6" t="s">
        <v>25</v>
      </c>
      <c r="C121" s="5" t="s">
        <v>42</v>
      </c>
      <c r="D121" s="5" t="s">
        <v>42</v>
      </c>
    </row>
    <row r="122" spans="1:4" ht="15.6" x14ac:dyDescent="0.3">
      <c r="A122" s="5">
        <v>4</v>
      </c>
      <c r="B122" s="6" t="s">
        <v>26</v>
      </c>
      <c r="C122" s="5" t="s">
        <v>42</v>
      </c>
      <c r="D122" s="5" t="s">
        <v>42</v>
      </c>
    </row>
    <row r="123" spans="1:4" ht="15.6" x14ac:dyDescent="0.3">
      <c r="A123" s="5">
        <v>5</v>
      </c>
      <c r="B123" s="6" t="s">
        <v>27</v>
      </c>
      <c r="C123" s="5" t="s">
        <v>42</v>
      </c>
      <c r="D123" s="5" t="s">
        <v>42</v>
      </c>
    </row>
    <row r="124" spans="1:4" ht="15.6" x14ac:dyDescent="0.3">
      <c r="A124" s="5">
        <v>6</v>
      </c>
      <c r="B124" s="6" t="s">
        <v>28</v>
      </c>
      <c r="C124" s="5" t="s">
        <v>42</v>
      </c>
      <c r="D124" s="5" t="s">
        <v>42</v>
      </c>
    </row>
    <row r="125" spans="1:4" ht="15.6" x14ac:dyDescent="0.3">
      <c r="A125" s="5">
        <v>7</v>
      </c>
      <c r="B125" s="6" t="s">
        <v>29</v>
      </c>
      <c r="C125" s="5" t="s">
        <v>42</v>
      </c>
      <c r="D125" s="5" t="s">
        <v>42</v>
      </c>
    </row>
    <row r="126" spans="1:4" ht="15.6" x14ac:dyDescent="0.3">
      <c r="A126" s="5">
        <v>8</v>
      </c>
      <c r="B126" s="6" t="s">
        <v>30</v>
      </c>
      <c r="C126" s="5" t="s">
        <v>42</v>
      </c>
      <c r="D126" s="5" t="s">
        <v>42</v>
      </c>
    </row>
    <row r="127" spans="1:4" ht="15.6" x14ac:dyDescent="0.3">
      <c r="A127" s="5">
        <v>9</v>
      </c>
      <c r="B127" s="6" t="s">
        <v>31</v>
      </c>
      <c r="C127" s="5" t="s">
        <v>42</v>
      </c>
      <c r="D127" s="5" t="s">
        <v>42</v>
      </c>
    </row>
    <row r="128" spans="1:4" ht="15.6" x14ac:dyDescent="0.3">
      <c r="A128" s="5">
        <v>10</v>
      </c>
      <c r="B128" s="6" t="s">
        <v>22</v>
      </c>
      <c r="C128" s="5" t="s">
        <v>42</v>
      </c>
      <c r="D128" s="5" t="s">
        <v>42</v>
      </c>
    </row>
    <row r="129" spans="1:6" ht="93.6" customHeight="1" x14ac:dyDescent="0.3">
      <c r="A129" s="16" t="s">
        <v>47</v>
      </c>
      <c r="B129" s="16"/>
      <c r="C129" s="16"/>
      <c r="D129" s="16"/>
      <c r="E129" s="16"/>
      <c r="F129" s="17"/>
    </row>
    <row r="130" spans="1:6" ht="15" customHeight="1" x14ac:dyDescent="0.3">
      <c r="A130" s="1"/>
      <c r="B130" s="1"/>
      <c r="C130" s="1"/>
      <c r="D130" s="1"/>
      <c r="E130" s="1"/>
    </row>
    <row r="131" spans="1:6" ht="15" customHeight="1" x14ac:dyDescent="0.3">
      <c r="A131" s="1"/>
      <c r="B131" s="1"/>
      <c r="C131" s="1"/>
      <c r="D131" s="1"/>
      <c r="E131" s="1"/>
    </row>
    <row r="132" spans="1:6" ht="16.2" x14ac:dyDescent="0.35">
      <c r="A132" s="14" t="s">
        <v>48</v>
      </c>
      <c r="B132" s="15"/>
    </row>
    <row r="133" spans="1:6" ht="16.2" x14ac:dyDescent="0.35">
      <c r="A133" s="18" t="s">
        <v>39</v>
      </c>
      <c r="B133" s="19"/>
      <c r="C133" s="19"/>
      <c r="D133" s="20"/>
    </row>
    <row r="134" spans="1:6" ht="15.6" x14ac:dyDescent="0.3">
      <c r="A134" s="5">
        <v>1</v>
      </c>
      <c r="B134" s="6" t="s">
        <v>0</v>
      </c>
      <c r="C134" s="10">
        <f>C6+C49+C91</f>
        <v>4513.5004310000004</v>
      </c>
      <c r="D134" s="10">
        <f>C134*1000000/(2720.073*1000000)</f>
        <v>1.6593306249501392</v>
      </c>
      <c r="E134">
        <f>E91+E49+E6</f>
        <v>2720.0729999999999</v>
      </c>
    </row>
    <row r="135" spans="1:6" ht="15.6" x14ac:dyDescent="0.3">
      <c r="A135" s="5">
        <v>2</v>
      </c>
      <c r="B135" s="6" t="s">
        <v>1</v>
      </c>
      <c r="C135" s="10">
        <f t="shared" ref="C135:C160" si="3">C7+C50+C92</f>
        <v>1.0673329999999999</v>
      </c>
      <c r="D135" s="10">
        <f t="shared" ref="D135:D171" si="4">C135*1000000/(2720.073*1000000)</f>
        <v>3.9239130714506553E-4</v>
      </c>
    </row>
    <row r="136" spans="1:6" ht="15.6" x14ac:dyDescent="0.3">
      <c r="A136" s="5">
        <v>3</v>
      </c>
      <c r="B136" s="6" t="s">
        <v>2</v>
      </c>
      <c r="C136" s="10">
        <f t="shared" si="3"/>
        <v>31665.904933000002</v>
      </c>
      <c r="D136" s="10">
        <f t="shared" si="4"/>
        <v>11.641564374559065</v>
      </c>
    </row>
    <row r="137" spans="1:6" ht="15.6" x14ac:dyDescent="0.3">
      <c r="A137" s="5">
        <v>4</v>
      </c>
      <c r="B137" s="6" t="s">
        <v>32</v>
      </c>
      <c r="C137" s="5">
        <f>C9+C52+C94</f>
        <v>0</v>
      </c>
      <c r="D137" s="13">
        <f t="shared" si="4"/>
        <v>0</v>
      </c>
    </row>
    <row r="138" spans="1:6" ht="15.6" x14ac:dyDescent="0.3">
      <c r="A138" s="5">
        <v>5</v>
      </c>
      <c r="B138" s="6" t="s">
        <v>33</v>
      </c>
      <c r="C138" s="5">
        <f t="shared" si="3"/>
        <v>0</v>
      </c>
      <c r="D138" s="13">
        <f t="shared" si="4"/>
        <v>0</v>
      </c>
    </row>
    <row r="139" spans="1:6" ht="15.6" x14ac:dyDescent="0.3">
      <c r="A139" s="5">
        <v>6</v>
      </c>
      <c r="B139" s="6" t="s">
        <v>3</v>
      </c>
      <c r="C139" s="5">
        <f t="shared" si="3"/>
        <v>0</v>
      </c>
      <c r="D139" s="13">
        <f t="shared" si="4"/>
        <v>0</v>
      </c>
    </row>
    <row r="140" spans="1:6" ht="15.6" x14ac:dyDescent="0.3">
      <c r="A140" s="5">
        <v>7</v>
      </c>
      <c r="B140" s="6" t="s">
        <v>34</v>
      </c>
      <c r="C140" s="5">
        <f t="shared" si="3"/>
        <v>5.7000000000000009E-2</v>
      </c>
      <c r="D140" s="10">
        <f t="shared" si="4"/>
        <v>2.095531994913372E-5</v>
      </c>
    </row>
    <row r="141" spans="1:6" ht="15.6" x14ac:dyDescent="0.3">
      <c r="A141" s="5">
        <v>8</v>
      </c>
      <c r="B141" s="6" t="s">
        <v>35</v>
      </c>
      <c r="C141" s="10">
        <f t="shared" si="3"/>
        <v>8.6874000000000007E-2</v>
      </c>
      <c r="D141" s="10">
        <f t="shared" si="4"/>
        <v>3.1938113425632329E-5</v>
      </c>
    </row>
    <row r="142" spans="1:6" ht="15.6" x14ac:dyDescent="0.3">
      <c r="A142" s="5">
        <v>9</v>
      </c>
      <c r="B142" s="6" t="s">
        <v>4</v>
      </c>
      <c r="C142" s="10">
        <f t="shared" si="3"/>
        <v>359.995158</v>
      </c>
      <c r="D142" s="10">
        <f t="shared" si="4"/>
        <v>0.13234760905313939</v>
      </c>
    </row>
    <row r="143" spans="1:6" ht="15.6" x14ac:dyDescent="0.3">
      <c r="A143" s="5">
        <v>10</v>
      </c>
      <c r="B143" s="6" t="s">
        <v>5</v>
      </c>
      <c r="C143" s="10">
        <f t="shared" si="3"/>
        <v>2764495.1710000001</v>
      </c>
      <c r="D143" s="10">
        <f t="shared" si="4"/>
        <v>1016.3312422129848</v>
      </c>
    </row>
    <row r="144" spans="1:6" ht="15.6" x14ac:dyDescent="0.3">
      <c r="A144" s="5">
        <v>11</v>
      </c>
      <c r="B144" s="6" t="s">
        <v>6</v>
      </c>
      <c r="C144" s="10">
        <f t="shared" si="3"/>
        <v>26.714129999999997</v>
      </c>
      <c r="D144" s="10">
        <f t="shared" si="4"/>
        <v>9.8211077423289734E-3</v>
      </c>
    </row>
    <row r="145" spans="1:4" ht="15.6" x14ac:dyDescent="0.3">
      <c r="A145" s="5">
        <v>12</v>
      </c>
      <c r="B145" s="6" t="s">
        <v>7</v>
      </c>
      <c r="C145" s="10">
        <f t="shared" si="3"/>
        <v>2.5460000000000001E-3</v>
      </c>
      <c r="D145" s="10">
        <f t="shared" si="4"/>
        <v>9.3600429106130604E-7</v>
      </c>
    </row>
    <row r="146" spans="1:4" ht="15.6" x14ac:dyDescent="0.3">
      <c r="A146" s="5">
        <v>13</v>
      </c>
      <c r="B146" s="6" t="s">
        <v>8</v>
      </c>
      <c r="C146" s="10">
        <f t="shared" si="3"/>
        <v>7341.2070400000002</v>
      </c>
      <c r="D146" s="10">
        <f t="shared" si="4"/>
        <v>2.6989007427374192</v>
      </c>
    </row>
    <row r="147" spans="1:4" ht="15.6" x14ac:dyDescent="0.3">
      <c r="A147" s="5">
        <v>14</v>
      </c>
      <c r="B147" s="6" t="s">
        <v>9</v>
      </c>
      <c r="C147" s="13">
        <f t="shared" si="3"/>
        <v>0</v>
      </c>
      <c r="D147" s="13">
        <f t="shared" si="4"/>
        <v>0</v>
      </c>
    </row>
    <row r="148" spans="1:4" ht="15.6" x14ac:dyDescent="0.3">
      <c r="A148" s="5">
        <v>15</v>
      </c>
      <c r="B148" s="6" t="s">
        <v>10</v>
      </c>
      <c r="C148" s="10">
        <f t="shared" si="3"/>
        <v>2.1239000000000001E-2</v>
      </c>
      <c r="D148" s="10">
        <f t="shared" si="4"/>
        <v>7.8082463228008952E-6</v>
      </c>
    </row>
    <row r="149" spans="1:4" ht="15.6" x14ac:dyDescent="0.3">
      <c r="A149" s="5">
        <v>16</v>
      </c>
      <c r="B149" s="6" t="s">
        <v>11</v>
      </c>
      <c r="C149" s="10">
        <f t="shared" si="3"/>
        <v>1.6240000000000001</v>
      </c>
      <c r="D149" s="10">
        <f t="shared" si="4"/>
        <v>5.9704279995426591E-4</v>
      </c>
    </row>
    <row r="150" spans="1:4" ht="15.6" x14ac:dyDescent="0.3">
      <c r="A150" s="5">
        <v>17</v>
      </c>
      <c r="B150" s="6" t="s">
        <v>12</v>
      </c>
      <c r="C150" s="13">
        <f t="shared" si="3"/>
        <v>0</v>
      </c>
      <c r="D150" s="13">
        <f t="shared" si="4"/>
        <v>0</v>
      </c>
    </row>
    <row r="151" spans="1:4" ht="15.6" x14ac:dyDescent="0.3">
      <c r="A151" s="5">
        <v>18</v>
      </c>
      <c r="B151" s="6" t="s">
        <v>13</v>
      </c>
      <c r="C151" s="10">
        <f t="shared" si="3"/>
        <v>0.13900000000000001</v>
      </c>
      <c r="D151" s="10">
        <f t="shared" si="4"/>
        <v>5.1101569700519064E-5</v>
      </c>
    </row>
    <row r="152" spans="1:4" ht="15.6" x14ac:dyDescent="0.3">
      <c r="A152" s="5">
        <v>19</v>
      </c>
      <c r="B152" s="6" t="s">
        <v>14</v>
      </c>
      <c r="C152" s="10">
        <f t="shared" si="3"/>
        <v>1.6340050000000002</v>
      </c>
      <c r="D152" s="10">
        <f t="shared" si="4"/>
        <v>6.0072101006112709E-4</v>
      </c>
    </row>
    <row r="153" spans="1:4" ht="15.6" x14ac:dyDescent="0.3">
      <c r="A153" s="5">
        <v>20</v>
      </c>
      <c r="B153" s="6" t="s">
        <v>15</v>
      </c>
      <c r="C153" s="10">
        <f t="shared" si="3"/>
        <v>4.8000000000000001E-2</v>
      </c>
      <c r="D153" s="10">
        <f t="shared" si="4"/>
        <v>1.7646585220323129E-5</v>
      </c>
    </row>
    <row r="154" spans="1:4" ht="15.6" x14ac:dyDescent="0.3">
      <c r="A154" s="5">
        <v>21</v>
      </c>
      <c r="B154" s="6" t="s">
        <v>16</v>
      </c>
      <c r="C154" s="13">
        <f t="shared" si="3"/>
        <v>0</v>
      </c>
      <c r="D154" s="13">
        <f t="shared" si="4"/>
        <v>0</v>
      </c>
    </row>
    <row r="155" spans="1:4" ht="15.6" x14ac:dyDescent="0.3">
      <c r="A155" s="5">
        <v>22</v>
      </c>
      <c r="B155" s="6" t="s">
        <v>17</v>
      </c>
      <c r="C155" s="13">
        <f t="shared" si="3"/>
        <v>0</v>
      </c>
      <c r="D155" s="13">
        <f t="shared" si="4"/>
        <v>0</v>
      </c>
    </row>
    <row r="156" spans="1:4" ht="15.6" x14ac:dyDescent="0.3">
      <c r="A156" s="5">
        <v>23</v>
      </c>
      <c r="B156" s="6" t="s">
        <v>18</v>
      </c>
      <c r="C156" s="13">
        <f t="shared" si="3"/>
        <v>0</v>
      </c>
      <c r="D156" s="13">
        <f t="shared" si="4"/>
        <v>0</v>
      </c>
    </row>
    <row r="157" spans="1:4" ht="15.6" x14ac:dyDescent="0.3">
      <c r="A157" s="5">
        <v>24</v>
      </c>
      <c r="B157" s="6" t="s">
        <v>19</v>
      </c>
      <c r="C157" s="13">
        <f t="shared" si="3"/>
        <v>0</v>
      </c>
      <c r="D157" s="13">
        <f t="shared" si="4"/>
        <v>0</v>
      </c>
    </row>
    <row r="158" spans="1:4" ht="15.6" x14ac:dyDescent="0.3">
      <c r="A158" s="5">
        <v>25</v>
      </c>
      <c r="B158" s="6" t="s">
        <v>20</v>
      </c>
      <c r="C158" s="13">
        <f t="shared" si="3"/>
        <v>0</v>
      </c>
      <c r="D158" s="13">
        <f t="shared" si="4"/>
        <v>0</v>
      </c>
    </row>
    <row r="159" spans="1:4" ht="15.6" x14ac:dyDescent="0.3">
      <c r="A159" s="5">
        <v>26</v>
      </c>
      <c r="B159" s="6" t="s">
        <v>21</v>
      </c>
      <c r="C159" s="10">
        <f t="shared" si="3"/>
        <v>1.5169999999999999</v>
      </c>
      <c r="D159" s="10">
        <f t="shared" si="4"/>
        <v>5.577056204006289E-4</v>
      </c>
    </row>
    <row r="160" spans="1:4" ht="15.6" x14ac:dyDescent="0.3">
      <c r="A160" s="5">
        <v>27</v>
      </c>
      <c r="B160" s="6" t="s">
        <v>22</v>
      </c>
      <c r="C160" s="13">
        <f t="shared" si="3"/>
        <v>0</v>
      </c>
      <c r="D160" s="13">
        <f t="shared" si="4"/>
        <v>0</v>
      </c>
    </row>
    <row r="161" spans="1:4" ht="16.2" x14ac:dyDescent="0.35">
      <c r="A161" s="21" t="s">
        <v>38</v>
      </c>
      <c r="B161" s="22"/>
      <c r="C161" s="22"/>
      <c r="D161" s="23"/>
    </row>
    <row r="162" spans="1:4" ht="15.6" x14ac:dyDescent="0.3">
      <c r="A162" s="5">
        <v>1</v>
      </c>
      <c r="B162" s="6" t="s">
        <v>23</v>
      </c>
      <c r="C162" s="5">
        <f>C34+C77</f>
        <v>0.17499999999999999</v>
      </c>
      <c r="D162" s="10">
        <f t="shared" si="4"/>
        <v>6.4336508615761421E-5</v>
      </c>
    </row>
    <row r="163" spans="1:4" ht="62.4" x14ac:dyDescent="0.3">
      <c r="A163" s="3">
        <v>2</v>
      </c>
      <c r="B163" s="7" t="s">
        <v>24</v>
      </c>
      <c r="C163" s="5">
        <f t="shared" ref="C163:C171" si="5">C35+C78</f>
        <v>3.1480000000000001</v>
      </c>
      <c r="D163" s="10">
        <f>C163*1000000/(2720.073*1000000)</f>
        <v>1.1573218806995252E-3</v>
      </c>
    </row>
    <row r="164" spans="1:4" ht="15.6" x14ac:dyDescent="0.3">
      <c r="A164" s="5">
        <v>3</v>
      </c>
      <c r="B164" s="6" t="s">
        <v>25</v>
      </c>
      <c r="C164" s="5">
        <f t="shared" si="5"/>
        <v>10.324000000000002</v>
      </c>
      <c r="D164" s="10">
        <f t="shared" si="4"/>
        <v>3.7954863711378343E-3</v>
      </c>
    </row>
    <row r="165" spans="1:4" ht="15.6" x14ac:dyDescent="0.3">
      <c r="A165" s="5">
        <v>4</v>
      </c>
      <c r="B165" s="6" t="s">
        <v>26</v>
      </c>
      <c r="C165" s="5">
        <f>C37+C80</f>
        <v>0.16594200000000001</v>
      </c>
      <c r="D165" s="10">
        <f t="shared" si="4"/>
        <v>6.1006450929809604E-5</v>
      </c>
    </row>
    <row r="166" spans="1:4" ht="15.6" x14ac:dyDescent="0.3">
      <c r="A166" s="5">
        <v>5</v>
      </c>
      <c r="B166" s="6" t="s">
        <v>27</v>
      </c>
      <c r="C166" s="5">
        <f t="shared" si="5"/>
        <v>2.0830000000000002</v>
      </c>
      <c r="D166" s="10">
        <f t="shared" si="4"/>
        <v>7.6578827112360598E-4</v>
      </c>
    </row>
    <row r="167" spans="1:4" ht="15.6" x14ac:dyDescent="0.3">
      <c r="A167" s="5">
        <v>6</v>
      </c>
      <c r="B167" s="6" t="s">
        <v>28</v>
      </c>
      <c r="C167" s="5">
        <f t="shared" si="5"/>
        <v>3.6000000000000004E-2</v>
      </c>
      <c r="D167" s="10">
        <f t="shared" si="4"/>
        <v>1.323493891524235E-5</v>
      </c>
    </row>
    <row r="168" spans="1:4" ht="15.6" x14ac:dyDescent="0.3">
      <c r="A168" s="5">
        <v>7</v>
      </c>
      <c r="B168" s="6" t="s">
        <v>29</v>
      </c>
      <c r="C168" s="5">
        <f t="shared" si="5"/>
        <v>382.97699999999998</v>
      </c>
      <c r="D168" s="10">
        <f t="shared" si="4"/>
        <v>0.1407965889150769</v>
      </c>
    </row>
    <row r="169" spans="1:4" ht="15.6" x14ac:dyDescent="0.3">
      <c r="A169" s="5">
        <v>8</v>
      </c>
      <c r="B169" s="6" t="s">
        <v>30</v>
      </c>
      <c r="C169" s="5">
        <f t="shared" si="5"/>
        <v>0.39996699999999996</v>
      </c>
      <c r="D169" s="10">
        <f t="shared" si="4"/>
        <v>1.4704274480868709E-4</v>
      </c>
    </row>
    <row r="170" spans="1:4" ht="15.6" x14ac:dyDescent="0.3">
      <c r="A170" s="5">
        <v>9</v>
      </c>
      <c r="B170" s="6" t="s">
        <v>31</v>
      </c>
      <c r="C170" s="5">
        <f t="shared" si="5"/>
        <v>93.768000000000001</v>
      </c>
      <c r="D170" s="10">
        <f t="shared" si="4"/>
        <v>3.4472604227901237E-2</v>
      </c>
    </row>
    <row r="171" spans="1:4" ht="15.6" x14ac:dyDescent="0.3">
      <c r="A171" s="5">
        <v>10</v>
      </c>
      <c r="B171" s="6" t="s">
        <v>22</v>
      </c>
      <c r="C171" s="5">
        <f t="shared" si="5"/>
        <v>0</v>
      </c>
      <c r="D171" s="13">
        <f t="shared" si="4"/>
        <v>0</v>
      </c>
    </row>
  </sheetData>
  <mergeCells count="13">
    <mergeCell ref="A2:G2"/>
    <mergeCell ref="A88:D88"/>
    <mergeCell ref="A33:D33"/>
    <mergeCell ref="A5:D5"/>
    <mergeCell ref="A3:D3"/>
    <mergeCell ref="A46:D46"/>
    <mergeCell ref="A48:D48"/>
    <mergeCell ref="A76:D76"/>
    <mergeCell ref="A129:F129"/>
    <mergeCell ref="A133:D133"/>
    <mergeCell ref="A161:D161"/>
    <mergeCell ref="A90:D90"/>
    <mergeCell ref="A118:D1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Синьоокова Ирина</dc:creator>
  <cp:lastModifiedBy>krizhanovsky_i</cp:lastModifiedBy>
  <dcterms:created xsi:type="dcterms:W3CDTF">2019-11-07T11:23:32Z</dcterms:created>
  <dcterms:modified xsi:type="dcterms:W3CDTF">2023-06-14T09:12:51Z</dcterms:modified>
</cp:coreProperties>
</file>