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та\Екологічні звіти\ВТВ\Інформація про вплив на НС\2021\"/>
    </mc:Choice>
  </mc:AlternateContent>
  <xr:revisionPtr revIDLastSave="0" documentId="13_ncr:1_{DAF0C01A-951C-4FE0-AABC-4AE082DDC0E0}" xr6:coauthVersionLast="47" xr6:coauthVersionMax="47" xr10:uidLastSave="{00000000-0000-0000-0000-000000000000}"/>
  <bookViews>
    <workbookView xWindow="14010" yWindow="330" windowWidth="14190" windowHeight="150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3" i="1" l="1"/>
  <c r="E164" i="1"/>
  <c r="E165" i="1"/>
  <c r="E166" i="1"/>
  <c r="E167" i="1"/>
  <c r="E168" i="1"/>
  <c r="E169" i="1"/>
  <c r="E170" i="1"/>
  <c r="E171" i="1"/>
  <c r="E162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34" i="1"/>
  <c r="F134" i="1"/>
  <c r="E91" i="1"/>
  <c r="E49" i="1"/>
  <c r="E6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86" i="1"/>
  <c r="E85" i="1"/>
  <c r="E84" i="1"/>
  <c r="E83" i="1"/>
  <c r="E82" i="1"/>
  <c r="E81" i="1"/>
  <c r="E80" i="1"/>
  <c r="E79" i="1"/>
  <c r="E78" i="1"/>
  <c r="E77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D77" i="1"/>
  <c r="D58" i="1"/>
  <c r="D74" i="1"/>
  <c r="D67" i="1"/>
  <c r="D66" i="1"/>
  <c r="D64" i="1"/>
  <c r="D63" i="1"/>
  <c r="D61" i="1"/>
  <c r="D60" i="1"/>
  <c r="D59" i="1"/>
  <c r="D57" i="1"/>
  <c r="D56" i="1"/>
  <c r="D55" i="1"/>
  <c r="D51" i="1"/>
  <c r="D50" i="1"/>
  <c r="D49" i="1"/>
  <c r="D100" i="1"/>
  <c r="D116" i="1"/>
  <c r="D112" i="1"/>
  <c r="D109" i="1"/>
  <c r="D108" i="1"/>
  <c r="D106" i="1"/>
  <c r="D105" i="1"/>
  <c r="D103" i="1"/>
  <c r="D102" i="1"/>
  <c r="D101" i="1"/>
  <c r="D99" i="1"/>
  <c r="D98" i="1"/>
  <c r="D97" i="1"/>
  <c r="D96" i="1"/>
  <c r="D95" i="1"/>
  <c r="D93" i="1"/>
  <c r="D91" i="1"/>
  <c r="D38" i="1"/>
  <c r="D37" i="1"/>
  <c r="D42" i="1"/>
  <c r="D41" i="1"/>
  <c r="D40" i="1"/>
  <c r="D39" i="1"/>
  <c r="D36" i="1"/>
  <c r="D35" i="1"/>
  <c r="D34" i="1"/>
  <c r="D162" i="1" s="1"/>
  <c r="D7" i="1"/>
  <c r="D23" i="1"/>
  <c r="D18" i="1"/>
  <c r="D15" i="1"/>
  <c r="D31" i="1"/>
  <c r="D24" i="1"/>
  <c r="D25" i="1"/>
  <c r="D21" i="1"/>
  <c r="D20" i="1"/>
  <c r="D17" i="1"/>
  <c r="D16" i="1"/>
  <c r="D14" i="1"/>
  <c r="D12" i="1"/>
  <c r="D11" i="1"/>
  <c r="D9" i="1"/>
  <c r="D8" i="1"/>
  <c r="D6" i="1"/>
  <c r="E43" i="1"/>
  <c r="D134" i="1"/>
  <c r="D94" i="1"/>
  <c r="D70" i="1"/>
  <c r="D92" i="1"/>
  <c r="D54" i="1"/>
  <c r="D53" i="1"/>
  <c r="D52" i="1"/>
  <c r="D152" i="1" l="1"/>
  <c r="D159" i="1"/>
  <c r="D154" i="1"/>
  <c r="D171" i="1" l="1"/>
  <c r="D137" i="1"/>
  <c r="D160" i="1"/>
  <c r="D158" i="1"/>
  <c r="D157" i="1"/>
  <c r="D156" i="1"/>
  <c r="D155" i="1"/>
  <c r="D153" i="1"/>
  <c r="D150" i="1"/>
  <c r="D147" i="1"/>
  <c r="D139" i="1"/>
  <c r="D138" i="1"/>
  <c r="D142" i="1" l="1"/>
  <c r="D144" i="1"/>
  <c r="D146" i="1"/>
  <c r="D163" i="1"/>
  <c r="D166" i="1"/>
  <c r="D168" i="1"/>
  <c r="D135" i="1"/>
  <c r="D141" i="1"/>
  <c r="D149" i="1"/>
  <c r="D145" i="1"/>
  <c r="D148" i="1"/>
  <c r="D164" i="1"/>
  <c r="D165" i="1"/>
  <c r="D167" i="1"/>
  <c r="D170" i="1"/>
  <c r="D169" i="1"/>
  <c r="D140" i="1"/>
  <c r="D151" i="1"/>
  <c r="D136" i="1"/>
  <c r="D143" i="1"/>
</calcChain>
</file>

<file path=xl/sharedStrings.xml><?xml version="1.0" encoding="utf-8"?>
<sst xmlns="http://schemas.openxmlformats.org/spreadsheetml/2006/main" count="325" uniqueCount="85">
  <si>
    <t>Азоту оксиди</t>
  </si>
  <si>
    <t>Аміак</t>
  </si>
  <si>
    <t>Ангідрид сірчистий</t>
  </si>
  <si>
    <t>Бутилацетат</t>
  </si>
  <si>
    <t>Вуглецю окис</t>
  </si>
  <si>
    <t>Вуглецю двоокис</t>
  </si>
  <si>
    <t>Вуглеводні</t>
  </si>
  <si>
    <t>Газоподібні фтористі сполуки</t>
  </si>
  <si>
    <t>Тверді речовини</t>
  </si>
  <si>
    <t>Кадмію сполуки</t>
  </si>
  <si>
    <t>Марганець та його сполуки</t>
  </si>
  <si>
    <t>Нікель та його сполуки</t>
  </si>
  <si>
    <t>Озон</t>
  </si>
  <si>
    <t>Ртуть та його сполуки</t>
  </si>
  <si>
    <t>Свинець та його сполуки</t>
  </si>
  <si>
    <t>Сірководень</t>
  </si>
  <si>
    <t>Сірковуглець</t>
  </si>
  <si>
    <t>Спирт н-бутиловий</t>
  </si>
  <si>
    <t>Стирол</t>
  </si>
  <si>
    <t>Фенол</t>
  </si>
  <si>
    <t>Формальдегід</t>
  </si>
  <si>
    <t>Хром та його сполуки</t>
  </si>
  <si>
    <t>Радіоактивні відходи</t>
  </si>
  <si>
    <t>Азот амонійний</t>
  </si>
  <si>
    <t>Органічні речовини (за показниками біохімічного споживання кисню (БСК5))</t>
  </si>
  <si>
    <t>Завислі речовини</t>
  </si>
  <si>
    <t>Нафтопродукти</t>
  </si>
  <si>
    <t>Нітрати</t>
  </si>
  <si>
    <t>Нітрити</t>
  </si>
  <si>
    <t>Сульфати</t>
  </si>
  <si>
    <t>Фосфати</t>
  </si>
  <si>
    <t>Хлориди</t>
  </si>
  <si>
    <t xml:space="preserve">Ацетон </t>
  </si>
  <si>
    <t>Бенз(о)пірен</t>
  </si>
  <si>
    <t>Ванадію п'ятиокис</t>
  </si>
  <si>
    <t>Водень хлористий</t>
  </si>
  <si>
    <t>тонн</t>
  </si>
  <si>
    <t>г/кВт*год</t>
  </si>
  <si>
    <t>Скиди окремих забруднюючих речовин у водні об'єкти</t>
  </si>
  <si>
    <t>Викиди в атмосферне повітря окремих забруднюючих речовин</t>
  </si>
  <si>
    <t>N п/п</t>
  </si>
  <si>
    <t>Найменування забруднюючої речовини</t>
  </si>
  <si>
    <t>Інформація про вплив на навколишнє природне середовище, спричинений виробництвом електричної енергії</t>
  </si>
  <si>
    <t>243.1.012</t>
  </si>
  <si>
    <t>243.1.003</t>
  </si>
  <si>
    <t>243.1.009</t>
  </si>
  <si>
    <t>243.1.025</t>
  </si>
  <si>
    <t>243.1.017</t>
  </si>
  <si>
    <t>243.1.015</t>
  </si>
  <si>
    <t>243.1.018</t>
  </si>
  <si>
    <t>243.1.007</t>
  </si>
  <si>
    <t>243.1.010</t>
  </si>
  <si>
    <t>243.1.014</t>
  </si>
  <si>
    <t>243.1.011</t>
  </si>
  <si>
    <t>243.1.004</t>
  </si>
  <si>
    <t>243.1.005</t>
  </si>
  <si>
    <t>243.1.006</t>
  </si>
  <si>
    <t>243.1.021</t>
  </si>
  <si>
    <t>243.1.023</t>
  </si>
  <si>
    <t>243.4.001</t>
  </si>
  <si>
    <t>243.1.013</t>
  </si>
  <si>
    <t>243.1.001</t>
  </si>
  <si>
    <t>243.1.002</t>
  </si>
  <si>
    <t>243.1.008</t>
  </si>
  <si>
    <t>243.1.016</t>
  </si>
  <si>
    <t>243.1.019</t>
  </si>
  <si>
    <t>243.1.020</t>
  </si>
  <si>
    <t>243.1.022</t>
  </si>
  <si>
    <t>243.1.024</t>
  </si>
  <si>
    <t>-</t>
  </si>
  <si>
    <t>Вуглегірська ТЕС</t>
  </si>
  <si>
    <t>Зміївська ТЕС</t>
  </si>
  <si>
    <t>Трипільська ТЕС</t>
  </si>
  <si>
    <t>245.1.001</t>
  </si>
  <si>
    <t>245.1.002</t>
  </si>
  <si>
    <t>245.1.003</t>
  </si>
  <si>
    <t>245.1.004</t>
  </si>
  <si>
    <t>245.1.005</t>
  </si>
  <si>
    <t>245.1.006</t>
  </si>
  <si>
    <t>245.1.007</t>
  </si>
  <si>
    <t>245.1.008</t>
  </si>
  <si>
    <t>245.1.009</t>
  </si>
  <si>
    <t>Скиди окремих забруднюючих речовин у водні об'єкти*</t>
  </si>
  <si>
    <t>ПАТ "Центренерго"</t>
  </si>
  <si>
    <t xml:space="preserve">*Для охолодження енергетичного обладнання на Трипільській ТЕС діє прямоточна система з ежектуючим пристроем. Свіжа вода на технологічні потреби подається із Канівського водосховища через глибинний водозобів та проходить відповідне очищення. Після використання для охолодження обладнання, очищена вода подається в закриті, а потім у відкриті канали і через ежектуючий пристрій, в Канівське водосвовище за якістю нормативно - чистих вод. Тобто забруднення водного об'єкту не відбувається.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</si>
</sst>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distributed"/>
    </xf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distributed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distributed"/>
    </xf>
    <xf numFmtId="0" fontId="1" fillId="0" borderId="0" xfId="0" applyFont="1" applyAlignment="1">
      <alignment vertical="distributed"/>
    </xf>
    <xf numFmtId="0" fontId="2" fillId="0" borderId="0" xfId="0" applyFont="1" applyAlignment="1">
      <alignment horizontal="center" vertical="distributed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distributed"/>
    </xf>
    <xf numFmtId="0" fontId="0" fillId="0" borderId="1" xfId="0" applyBorder="1" applyAlignment="1">
      <alignment vertical="center"/>
    </xf>
    <xf numFmtId="1" fontId="1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1" xfId="0" applyFont="1" applyBorder="1"/>
    <xf numFmtId="1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3" fillId="0" borderId="5" xfId="0" applyFont="1" applyBorder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/>
    <xf numFmtId="0" fontId="3" fillId="0" borderId="2" xfId="0" applyFont="1" applyBorder="1"/>
    <xf numFmtId="0" fontId="3" fillId="0" borderId="4" xfId="0" applyFont="1" applyBorder="1"/>
    <xf numFmtId="0" fontId="2" fillId="0" borderId="0" xfId="0" applyFont="1" applyAlignment="1">
      <alignment horizontal="center" vertical="distributed"/>
    </xf>
    <xf numFmtId="0" fontId="0" fillId="0" borderId="0" xfId="0" applyAlignment="1">
      <alignment vertical="distributed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71"/>
  <sheetViews>
    <sheetView tabSelected="1" topLeftCell="A123" workbookViewId="0">
      <selection activeCell="G164" sqref="G164"/>
    </sheetView>
  </sheetViews>
  <sheetFormatPr defaultRowHeight="15" x14ac:dyDescent="0.25"/>
  <cols>
    <col min="3" max="3" width="27.7109375" customWidth="1"/>
    <col min="4" max="4" width="13.85546875" customWidth="1"/>
    <col min="5" max="5" width="12.5703125" customWidth="1"/>
  </cols>
  <sheetData>
    <row r="2" spans="1:13" ht="31.35" customHeight="1" x14ac:dyDescent="0.25">
      <c r="B2" s="3"/>
      <c r="C2" s="3"/>
      <c r="D2" s="28" t="s">
        <v>42</v>
      </c>
      <c r="E2" s="28"/>
      <c r="F2" s="28"/>
      <c r="G2" s="28"/>
      <c r="H2" s="28"/>
      <c r="I2" s="28"/>
      <c r="J2" s="28"/>
      <c r="K2" s="1"/>
      <c r="L2" s="1"/>
      <c r="M2" s="1"/>
    </row>
    <row r="3" spans="1:13" ht="17.649999999999999" customHeight="1" x14ac:dyDescent="0.25">
      <c r="B3" s="21" t="s">
        <v>70</v>
      </c>
      <c r="C3" s="21"/>
      <c r="D3" s="21"/>
      <c r="E3" s="21"/>
      <c r="F3" s="10"/>
      <c r="G3" s="10"/>
      <c r="H3" s="10"/>
      <c r="I3" s="10"/>
      <c r="J3" s="10"/>
      <c r="K3" s="1"/>
      <c r="L3" s="1"/>
      <c r="M3" s="1"/>
    </row>
    <row r="4" spans="1:13" ht="32.65" customHeight="1" x14ac:dyDescent="0.25">
      <c r="B4" s="4" t="s">
        <v>40</v>
      </c>
      <c r="C4" s="5" t="s">
        <v>41</v>
      </c>
      <c r="D4" s="4" t="s">
        <v>36</v>
      </c>
      <c r="E4" s="4" t="s">
        <v>37</v>
      </c>
      <c r="F4" s="3"/>
      <c r="G4" s="3"/>
      <c r="H4" s="3"/>
      <c r="I4" s="3"/>
      <c r="J4" s="3"/>
    </row>
    <row r="5" spans="1:13" ht="15.75" x14ac:dyDescent="0.25">
      <c r="B5" s="25" t="s">
        <v>39</v>
      </c>
      <c r="C5" s="26"/>
      <c r="D5" s="26"/>
      <c r="E5" s="27"/>
      <c r="F5" s="3"/>
      <c r="G5" s="3"/>
      <c r="H5" s="3"/>
      <c r="I5" s="3"/>
      <c r="J5" s="3"/>
    </row>
    <row r="6" spans="1:13" ht="15.75" x14ac:dyDescent="0.25">
      <c r="A6" s="2" t="s">
        <v>61</v>
      </c>
      <c r="B6" s="6">
        <v>1</v>
      </c>
      <c r="C6" s="7" t="s">
        <v>0</v>
      </c>
      <c r="D6" s="11">
        <f>1877.912+0</f>
        <v>1877.912</v>
      </c>
      <c r="E6" s="11">
        <f>D6*1000000/(971.9146*1000000)</f>
        <v>1.9321779917700588</v>
      </c>
      <c r="F6" s="3">
        <v>971.91459999999995</v>
      </c>
      <c r="G6" s="3"/>
      <c r="H6" s="3"/>
      <c r="I6" s="3"/>
      <c r="J6" s="3"/>
    </row>
    <row r="7" spans="1:13" ht="15.75" x14ac:dyDescent="0.25">
      <c r="A7" s="2" t="s">
        <v>62</v>
      </c>
      <c r="B7" s="6">
        <v>2</v>
      </c>
      <c r="C7" s="17" t="s">
        <v>1</v>
      </c>
      <c r="D7" s="19">
        <f>0.213+0</f>
        <v>0.21299999999999999</v>
      </c>
      <c r="E7" s="11">
        <f t="shared" ref="E7:E42" si="0">D7*1000000/(971.9146*1000000)</f>
        <v>2.1915505745052086E-4</v>
      </c>
      <c r="F7" s="3"/>
      <c r="G7" s="3"/>
      <c r="H7" s="3"/>
      <c r="I7" s="3"/>
      <c r="J7" s="3"/>
    </row>
    <row r="8" spans="1:13" ht="15.75" x14ac:dyDescent="0.25">
      <c r="A8" s="2" t="s">
        <v>44</v>
      </c>
      <c r="B8" s="6">
        <v>3</v>
      </c>
      <c r="C8" s="7" t="s">
        <v>2</v>
      </c>
      <c r="D8" s="11">
        <f>15001.419+0</f>
        <v>15001.419</v>
      </c>
      <c r="E8" s="11">
        <f t="shared" si="0"/>
        <v>15.434914754856033</v>
      </c>
      <c r="F8" s="3"/>
      <c r="G8" s="3"/>
      <c r="H8" s="3"/>
      <c r="I8" s="3"/>
      <c r="J8" s="3"/>
    </row>
    <row r="9" spans="1:13" ht="15.75" x14ac:dyDescent="0.25">
      <c r="A9" s="2" t="s">
        <v>54</v>
      </c>
      <c r="B9" s="6">
        <v>4</v>
      </c>
      <c r="C9" s="17" t="s">
        <v>32</v>
      </c>
      <c r="D9" s="14">
        <f>0+0</f>
        <v>0</v>
      </c>
      <c r="E9" s="11">
        <f t="shared" si="0"/>
        <v>0</v>
      </c>
      <c r="F9" s="3"/>
      <c r="G9" s="3"/>
      <c r="H9" s="3"/>
      <c r="I9" s="3"/>
      <c r="J9" s="3"/>
    </row>
    <row r="10" spans="1:13" ht="15.75" x14ac:dyDescent="0.25">
      <c r="A10" s="2" t="s">
        <v>55</v>
      </c>
      <c r="B10" s="6">
        <v>5</v>
      </c>
      <c r="C10" s="17" t="s">
        <v>33</v>
      </c>
      <c r="D10" s="14">
        <v>0</v>
      </c>
      <c r="E10" s="11">
        <f t="shared" si="0"/>
        <v>0</v>
      </c>
      <c r="F10" s="3"/>
      <c r="G10" s="3"/>
      <c r="H10" s="3"/>
      <c r="I10" s="3"/>
      <c r="J10" s="3"/>
    </row>
    <row r="11" spans="1:13" ht="15.75" x14ac:dyDescent="0.25">
      <c r="A11" s="2" t="s">
        <v>56</v>
      </c>
      <c r="B11" s="6">
        <v>6</v>
      </c>
      <c r="C11" s="17" t="s">
        <v>3</v>
      </c>
      <c r="D11" s="18">
        <f>0+0</f>
        <v>0</v>
      </c>
      <c r="E11" s="11">
        <f t="shared" si="0"/>
        <v>0</v>
      </c>
      <c r="F11" s="3"/>
      <c r="G11" s="3"/>
      <c r="H11" s="3"/>
      <c r="I11" s="3"/>
      <c r="J11" s="3"/>
    </row>
    <row r="12" spans="1:13" ht="15.75" x14ac:dyDescent="0.25">
      <c r="A12" s="2" t="s">
        <v>50</v>
      </c>
      <c r="B12" s="6">
        <v>7</v>
      </c>
      <c r="C12" s="7" t="s">
        <v>34</v>
      </c>
      <c r="D12" s="11">
        <f>0.01+0</f>
        <v>0.01</v>
      </c>
      <c r="E12" s="11">
        <f t="shared" si="0"/>
        <v>1.0288969833357786E-5</v>
      </c>
      <c r="F12" s="3"/>
      <c r="G12" s="3"/>
      <c r="H12" s="3"/>
      <c r="I12" s="3"/>
      <c r="J12" s="3"/>
    </row>
    <row r="13" spans="1:13" ht="15.75" x14ac:dyDescent="0.25">
      <c r="A13" s="2" t="s">
        <v>63</v>
      </c>
      <c r="B13" s="6">
        <v>8</v>
      </c>
      <c r="C13" s="17" t="s">
        <v>35</v>
      </c>
      <c r="D13" s="18">
        <v>0</v>
      </c>
      <c r="E13" s="11">
        <f t="shared" si="0"/>
        <v>0</v>
      </c>
      <c r="F13" s="3"/>
      <c r="G13" s="3"/>
      <c r="H13" s="3"/>
      <c r="I13" s="3"/>
      <c r="J13" s="3"/>
    </row>
    <row r="14" spans="1:13" ht="15.75" x14ac:dyDescent="0.25">
      <c r="A14" s="2" t="s">
        <v>45</v>
      </c>
      <c r="B14" s="6">
        <v>9</v>
      </c>
      <c r="C14" s="7" t="s">
        <v>4</v>
      </c>
      <c r="D14" s="11">
        <f>120.686+0</f>
        <v>120.68600000000001</v>
      </c>
      <c r="E14" s="11">
        <f t="shared" si="0"/>
        <v>0.12417346133086178</v>
      </c>
      <c r="F14" s="3"/>
      <c r="G14" s="3"/>
      <c r="H14" s="3"/>
      <c r="I14" s="3"/>
      <c r="J14" s="3"/>
    </row>
    <row r="15" spans="1:13" ht="15.75" x14ac:dyDescent="0.25">
      <c r="A15" s="2" t="s">
        <v>59</v>
      </c>
      <c r="B15" s="6">
        <v>10</v>
      </c>
      <c r="C15" s="7" t="s">
        <v>5</v>
      </c>
      <c r="D15" s="11">
        <f>859775.777+0</f>
        <v>859775.777</v>
      </c>
      <c r="E15" s="11">
        <f t="shared" si="0"/>
        <v>884.62070330047516</v>
      </c>
      <c r="F15" s="3"/>
      <c r="G15" s="3"/>
      <c r="H15" s="3"/>
      <c r="I15" s="3"/>
      <c r="J15" s="3"/>
    </row>
    <row r="16" spans="1:13" ht="15.75" x14ac:dyDescent="0.25">
      <c r="A16" s="2" t="s">
        <v>51</v>
      </c>
      <c r="B16" s="6">
        <v>11</v>
      </c>
      <c r="C16" s="7" t="s">
        <v>6</v>
      </c>
      <c r="D16" s="11">
        <f>13.256+0</f>
        <v>13.256</v>
      </c>
      <c r="E16" s="11">
        <f t="shared" si="0"/>
        <v>1.3639058411099083E-2</v>
      </c>
      <c r="F16" s="3"/>
      <c r="G16" s="3"/>
      <c r="H16" s="3"/>
      <c r="I16" s="3"/>
      <c r="J16" s="3"/>
    </row>
    <row r="17" spans="1:10" ht="15.75" x14ac:dyDescent="0.25">
      <c r="A17" s="2" t="s">
        <v>53</v>
      </c>
      <c r="B17" s="6">
        <v>12</v>
      </c>
      <c r="C17" s="7" t="s">
        <v>7</v>
      </c>
      <c r="D17" s="11">
        <f>0+0</f>
        <v>0</v>
      </c>
      <c r="E17" s="11">
        <f t="shared" si="0"/>
        <v>0</v>
      </c>
      <c r="F17" s="3"/>
      <c r="G17" s="3"/>
      <c r="H17" s="3"/>
      <c r="I17" s="3"/>
      <c r="J17" s="3"/>
    </row>
    <row r="18" spans="1:10" ht="15.75" x14ac:dyDescent="0.25">
      <c r="A18" s="2" t="s">
        <v>43</v>
      </c>
      <c r="B18" s="6">
        <v>13</v>
      </c>
      <c r="C18" s="7" t="s">
        <v>8</v>
      </c>
      <c r="D18" s="11">
        <f>1313.792+0</f>
        <v>1313.7919999999999</v>
      </c>
      <c r="E18" s="11">
        <f t="shared" si="0"/>
        <v>1.3517566255306794</v>
      </c>
      <c r="F18" s="3"/>
      <c r="G18" s="3"/>
      <c r="H18" s="3"/>
      <c r="I18" s="3"/>
      <c r="J18" s="3"/>
    </row>
    <row r="19" spans="1:10" ht="15.75" x14ac:dyDescent="0.25">
      <c r="A19" s="2" t="s">
        <v>60</v>
      </c>
      <c r="B19" s="6">
        <v>14</v>
      </c>
      <c r="C19" s="17" t="s">
        <v>9</v>
      </c>
      <c r="D19" s="14">
        <v>0</v>
      </c>
      <c r="E19" s="11">
        <f t="shared" si="0"/>
        <v>0</v>
      </c>
      <c r="F19" s="3"/>
      <c r="G19" s="3"/>
      <c r="H19" s="3"/>
      <c r="I19" s="3"/>
      <c r="J19" s="3"/>
    </row>
    <row r="20" spans="1:10" ht="15.75" x14ac:dyDescent="0.25">
      <c r="A20" s="2" t="s">
        <v>52</v>
      </c>
      <c r="B20" s="6">
        <v>15</v>
      </c>
      <c r="C20" s="7" t="s">
        <v>10</v>
      </c>
      <c r="D20" s="11">
        <f>0.00125+0</f>
        <v>1.25E-3</v>
      </c>
      <c r="E20" s="11">
        <f t="shared" si="0"/>
        <v>1.2861212291697233E-6</v>
      </c>
      <c r="F20" s="3"/>
      <c r="G20" s="3"/>
      <c r="H20" s="3"/>
      <c r="I20" s="3"/>
      <c r="J20" s="3"/>
    </row>
    <row r="21" spans="1:10" ht="15.75" x14ac:dyDescent="0.25">
      <c r="A21" s="2" t="s">
        <v>48</v>
      </c>
      <c r="B21" s="6">
        <v>16</v>
      </c>
      <c r="C21" s="7" t="s">
        <v>11</v>
      </c>
      <c r="D21" s="11">
        <f>0.392+0</f>
        <v>0.39200000000000002</v>
      </c>
      <c r="E21" s="11">
        <f t="shared" si="0"/>
        <v>4.0332761746762524E-4</v>
      </c>
      <c r="F21" s="3"/>
      <c r="G21" s="3"/>
      <c r="H21" s="3"/>
      <c r="I21" s="3"/>
      <c r="J21" s="3"/>
    </row>
    <row r="22" spans="1:10" ht="15.75" x14ac:dyDescent="0.25">
      <c r="A22" s="2" t="s">
        <v>64</v>
      </c>
      <c r="B22" s="6">
        <v>17</v>
      </c>
      <c r="C22" s="17" t="s">
        <v>12</v>
      </c>
      <c r="D22" s="18">
        <v>0</v>
      </c>
      <c r="E22" s="11">
        <f t="shared" si="0"/>
        <v>0</v>
      </c>
      <c r="F22" s="3"/>
      <c r="G22" s="3"/>
      <c r="H22" s="3"/>
      <c r="I22" s="3"/>
      <c r="J22" s="3"/>
    </row>
    <row r="23" spans="1:10" ht="15.75" x14ac:dyDescent="0.25">
      <c r="A23" s="2" t="s">
        <v>47</v>
      </c>
      <c r="B23" s="6">
        <v>18</v>
      </c>
      <c r="C23" s="7" t="s">
        <v>13</v>
      </c>
      <c r="D23" s="11">
        <f>0.034+0</f>
        <v>3.4000000000000002E-2</v>
      </c>
      <c r="E23" s="11">
        <f t="shared" si="0"/>
        <v>3.4982497433416477E-5</v>
      </c>
      <c r="F23" s="3"/>
      <c r="G23" s="3"/>
      <c r="H23" s="3"/>
      <c r="I23" s="3"/>
      <c r="J23" s="3"/>
    </row>
    <row r="24" spans="1:10" ht="15.75" x14ac:dyDescent="0.25">
      <c r="A24" s="2" t="s">
        <v>49</v>
      </c>
      <c r="B24" s="6">
        <v>19</v>
      </c>
      <c r="C24" s="7" t="s">
        <v>14</v>
      </c>
      <c r="D24" s="11">
        <f>0.381+0</f>
        <v>0.38100000000000001</v>
      </c>
      <c r="E24" s="11">
        <f t="shared" si="0"/>
        <v>3.9200975065093168E-4</v>
      </c>
      <c r="F24" s="3"/>
      <c r="G24" s="3"/>
      <c r="H24" s="3"/>
      <c r="I24" s="3"/>
      <c r="J24" s="3"/>
    </row>
    <row r="25" spans="1:10" ht="15.75" x14ac:dyDescent="0.25">
      <c r="A25" s="2" t="s">
        <v>65</v>
      </c>
      <c r="B25" s="6">
        <v>20</v>
      </c>
      <c r="C25" s="17" t="s">
        <v>15</v>
      </c>
      <c r="D25" s="18">
        <f>0.024+0</f>
        <v>2.4E-2</v>
      </c>
      <c r="E25" s="11">
        <f t="shared" si="0"/>
        <v>2.4693527600058689E-5</v>
      </c>
      <c r="F25" s="3"/>
      <c r="G25" s="3"/>
      <c r="H25" s="3"/>
      <c r="I25" s="3"/>
      <c r="J25" s="3"/>
    </row>
    <row r="26" spans="1:10" ht="15.75" x14ac:dyDescent="0.25">
      <c r="A26" s="2" t="s">
        <v>66</v>
      </c>
      <c r="B26" s="6">
        <v>21</v>
      </c>
      <c r="C26" s="17" t="s">
        <v>16</v>
      </c>
      <c r="D26" s="14">
        <v>0</v>
      </c>
      <c r="E26" s="11">
        <f t="shared" si="0"/>
        <v>0</v>
      </c>
      <c r="F26" s="3"/>
      <c r="G26" s="3"/>
      <c r="H26" s="3"/>
      <c r="I26" s="3"/>
      <c r="J26" s="3"/>
    </row>
    <row r="27" spans="1:10" ht="15.75" x14ac:dyDescent="0.25">
      <c r="A27" s="2" t="s">
        <v>57</v>
      </c>
      <c r="B27" s="6">
        <v>22</v>
      </c>
      <c r="C27" s="17" t="s">
        <v>17</v>
      </c>
      <c r="D27" s="14">
        <v>0</v>
      </c>
      <c r="E27" s="11">
        <f t="shared" si="0"/>
        <v>0</v>
      </c>
      <c r="F27" s="3"/>
      <c r="G27" s="3"/>
      <c r="H27" s="3"/>
      <c r="I27" s="3"/>
      <c r="J27" s="3"/>
    </row>
    <row r="28" spans="1:10" ht="15.75" x14ac:dyDescent="0.25">
      <c r="A28" s="2" t="s">
        <v>67</v>
      </c>
      <c r="B28" s="6">
        <v>23</v>
      </c>
      <c r="C28" s="17" t="s">
        <v>18</v>
      </c>
      <c r="D28" s="14">
        <v>0</v>
      </c>
      <c r="E28" s="11">
        <f t="shared" si="0"/>
        <v>0</v>
      </c>
      <c r="F28" s="3"/>
      <c r="G28" s="3"/>
      <c r="H28" s="3"/>
      <c r="I28" s="3"/>
      <c r="J28" s="3"/>
    </row>
    <row r="29" spans="1:10" ht="15.75" x14ac:dyDescent="0.25">
      <c r="A29" s="2" t="s">
        <v>58</v>
      </c>
      <c r="B29" s="6">
        <v>24</v>
      </c>
      <c r="C29" s="17" t="s">
        <v>19</v>
      </c>
      <c r="D29" s="14">
        <v>0</v>
      </c>
      <c r="E29" s="11">
        <f t="shared" si="0"/>
        <v>0</v>
      </c>
      <c r="F29" s="3"/>
      <c r="G29" s="3"/>
      <c r="H29" s="3"/>
      <c r="I29" s="3"/>
      <c r="J29" s="3"/>
    </row>
    <row r="30" spans="1:10" ht="15.75" x14ac:dyDescent="0.25">
      <c r="A30" s="2" t="s">
        <v>68</v>
      </c>
      <c r="B30" s="6">
        <v>25</v>
      </c>
      <c r="C30" s="17" t="s">
        <v>20</v>
      </c>
      <c r="D30" s="14">
        <v>0</v>
      </c>
      <c r="E30" s="11">
        <f t="shared" si="0"/>
        <v>0</v>
      </c>
      <c r="F30" s="3"/>
      <c r="G30" s="3"/>
      <c r="H30" s="3"/>
      <c r="I30" s="3"/>
      <c r="J30" s="3"/>
    </row>
    <row r="31" spans="1:10" ht="15.75" x14ac:dyDescent="0.25">
      <c r="A31" s="2" t="s">
        <v>46</v>
      </c>
      <c r="B31" s="6">
        <v>26</v>
      </c>
      <c r="C31" s="7" t="s">
        <v>21</v>
      </c>
      <c r="D31" s="11">
        <f>0.25+0</f>
        <v>0.25</v>
      </c>
      <c r="E31" s="11">
        <f t="shared" si="0"/>
        <v>2.5722424583394469E-4</v>
      </c>
      <c r="F31" s="3"/>
      <c r="G31" s="3"/>
      <c r="H31" s="3"/>
      <c r="I31" s="3"/>
      <c r="J31" s="3"/>
    </row>
    <row r="32" spans="1:10" ht="15.75" x14ac:dyDescent="0.25">
      <c r="A32" s="2"/>
      <c r="B32" s="6">
        <v>27</v>
      </c>
      <c r="C32" s="7" t="s">
        <v>22</v>
      </c>
      <c r="D32" s="14">
        <v>0</v>
      </c>
      <c r="E32" s="11">
        <f t="shared" si="0"/>
        <v>0</v>
      </c>
      <c r="F32" s="3"/>
      <c r="G32" s="3"/>
      <c r="H32" s="3"/>
      <c r="I32" s="3"/>
      <c r="J32" s="3"/>
    </row>
    <row r="33" spans="1:10" ht="15.75" x14ac:dyDescent="0.25">
      <c r="B33" s="22" t="s">
        <v>38</v>
      </c>
      <c r="C33" s="23"/>
      <c r="D33" s="23"/>
      <c r="E33" s="24"/>
      <c r="F33" s="3"/>
      <c r="G33" s="3"/>
      <c r="H33" s="3"/>
      <c r="I33" s="3"/>
      <c r="J33" s="3"/>
    </row>
    <row r="34" spans="1:10" ht="15.75" x14ac:dyDescent="0.25">
      <c r="A34" s="2" t="s">
        <v>73</v>
      </c>
      <c r="B34" s="6">
        <v>1</v>
      </c>
      <c r="C34" s="7" t="s">
        <v>23</v>
      </c>
      <c r="D34" s="11">
        <f>3.025+0</f>
        <v>3.0249999999999999</v>
      </c>
      <c r="E34" s="11">
        <f t="shared" si="0"/>
        <v>3.1124133745907305E-3</v>
      </c>
      <c r="F34" s="3"/>
      <c r="G34" s="3"/>
      <c r="H34" s="3"/>
      <c r="I34" s="3"/>
      <c r="J34" s="3"/>
    </row>
    <row r="35" spans="1:10" ht="44.25" customHeight="1" x14ac:dyDescent="0.25">
      <c r="A35" s="13" t="s">
        <v>74</v>
      </c>
      <c r="B35" s="4">
        <v>2</v>
      </c>
      <c r="C35" s="8" t="s">
        <v>24</v>
      </c>
      <c r="D35" s="12">
        <f>1.084+0</f>
        <v>1.0840000000000001</v>
      </c>
      <c r="E35" s="20">
        <f t="shared" si="0"/>
        <v>1.1153243299359841E-3</v>
      </c>
      <c r="F35" s="9"/>
      <c r="G35" s="9"/>
      <c r="H35" s="9"/>
      <c r="I35" s="9"/>
      <c r="J35" s="3"/>
    </row>
    <row r="36" spans="1:10" ht="15.75" x14ac:dyDescent="0.25">
      <c r="A36" s="2" t="s">
        <v>75</v>
      </c>
      <c r="B36" s="6">
        <v>3</v>
      </c>
      <c r="C36" s="7" t="s">
        <v>25</v>
      </c>
      <c r="D36" s="11">
        <f>9.226+0</f>
        <v>9.2260000000000009</v>
      </c>
      <c r="E36" s="11">
        <f t="shared" si="0"/>
        <v>9.4926035682558942E-3</v>
      </c>
      <c r="F36" s="3"/>
      <c r="G36" s="3"/>
      <c r="H36" s="3"/>
      <c r="I36" s="3"/>
      <c r="J36" s="3"/>
    </row>
    <row r="37" spans="1:10" ht="15.75" x14ac:dyDescent="0.25">
      <c r="A37" s="2" t="s">
        <v>76</v>
      </c>
      <c r="B37" s="6">
        <v>4</v>
      </c>
      <c r="C37" s="7" t="s">
        <v>26</v>
      </c>
      <c r="D37" s="11">
        <f>0.12748</f>
        <v>0.12748000000000001</v>
      </c>
      <c r="E37" s="11">
        <f t="shared" si="0"/>
        <v>1.3116378743564507E-4</v>
      </c>
      <c r="F37" s="3"/>
      <c r="G37" s="3"/>
      <c r="H37" s="3"/>
      <c r="I37" s="3"/>
      <c r="J37" s="3"/>
    </row>
    <row r="38" spans="1:10" ht="15.75" x14ac:dyDescent="0.25">
      <c r="A38" s="2" t="s">
        <v>77</v>
      </c>
      <c r="B38" s="6">
        <v>5</v>
      </c>
      <c r="C38" s="7" t="s">
        <v>27</v>
      </c>
      <c r="D38" s="11">
        <f>3.16+0</f>
        <v>3.16</v>
      </c>
      <c r="E38" s="11">
        <f t="shared" si="0"/>
        <v>3.2513144673410608E-3</v>
      </c>
      <c r="F38" s="3"/>
      <c r="G38" s="3"/>
      <c r="H38" s="3"/>
      <c r="I38" s="3"/>
      <c r="J38" s="3"/>
    </row>
    <row r="39" spans="1:10" ht="15.75" x14ac:dyDescent="0.25">
      <c r="A39" s="2" t="s">
        <v>78</v>
      </c>
      <c r="B39" s="6">
        <v>6</v>
      </c>
      <c r="C39" s="7" t="s">
        <v>28</v>
      </c>
      <c r="D39" s="11">
        <f>0.107+0</f>
        <v>0.107</v>
      </c>
      <c r="E39" s="11">
        <f t="shared" si="0"/>
        <v>1.1009197721692832E-4</v>
      </c>
      <c r="F39" s="3"/>
      <c r="G39" s="3"/>
      <c r="H39" s="3"/>
      <c r="I39" s="3"/>
      <c r="J39" s="3"/>
    </row>
    <row r="40" spans="1:10" ht="15.75" x14ac:dyDescent="0.25">
      <c r="A40" s="2" t="s">
        <v>79</v>
      </c>
      <c r="B40" s="6">
        <v>7</v>
      </c>
      <c r="C40" s="7" t="s">
        <v>29</v>
      </c>
      <c r="D40" s="11">
        <f>676.513+0</f>
        <v>676.51300000000003</v>
      </c>
      <c r="E40" s="11">
        <f t="shared" si="0"/>
        <v>0.69606218488743765</v>
      </c>
      <c r="F40" s="3"/>
      <c r="G40" s="3"/>
      <c r="H40" s="3"/>
      <c r="I40" s="3"/>
      <c r="J40" s="3"/>
    </row>
    <row r="41" spans="1:10" ht="15.75" x14ac:dyDescent="0.25">
      <c r="A41" s="2" t="s">
        <v>80</v>
      </c>
      <c r="B41" s="6">
        <v>8</v>
      </c>
      <c r="C41" s="7" t="s">
        <v>30</v>
      </c>
      <c r="D41" s="11">
        <f>0.332+0</f>
        <v>0.33200000000000002</v>
      </c>
      <c r="E41" s="11">
        <f t="shared" si="0"/>
        <v>3.415937984674785E-4</v>
      </c>
      <c r="F41" s="3"/>
      <c r="G41" s="3"/>
      <c r="H41" s="3"/>
      <c r="I41" s="3"/>
      <c r="J41" s="3"/>
    </row>
    <row r="42" spans="1:10" ht="15.75" x14ac:dyDescent="0.25">
      <c r="A42" s="2" t="s">
        <v>81</v>
      </c>
      <c r="B42" s="6">
        <v>9</v>
      </c>
      <c r="C42" s="7" t="s">
        <v>31</v>
      </c>
      <c r="D42" s="11">
        <f>132.843+0</f>
        <v>132.84299999999999</v>
      </c>
      <c r="E42" s="11">
        <f t="shared" si="0"/>
        <v>0.13668176195727483</v>
      </c>
      <c r="F42" s="3"/>
      <c r="G42" s="3"/>
      <c r="H42" s="3"/>
      <c r="I42" s="3"/>
      <c r="J42" s="3"/>
    </row>
    <row r="43" spans="1:10" ht="15.75" x14ac:dyDescent="0.25">
      <c r="A43" s="2"/>
      <c r="B43" s="6">
        <v>10</v>
      </c>
      <c r="C43" s="7" t="s">
        <v>22</v>
      </c>
      <c r="D43" s="14">
        <v>0</v>
      </c>
      <c r="E43" s="11">
        <f t="shared" ref="E43" si="1">D43*1000000/(1468.287*1000000)</f>
        <v>0</v>
      </c>
      <c r="F43" s="3"/>
      <c r="G43" s="3"/>
      <c r="H43" s="3"/>
      <c r="I43" s="3"/>
      <c r="J43" s="3"/>
    </row>
    <row r="46" spans="1:10" ht="15.75" x14ac:dyDescent="0.25">
      <c r="B46" s="21" t="s">
        <v>71</v>
      </c>
      <c r="C46" s="21"/>
      <c r="D46" s="21"/>
      <c r="E46" s="21"/>
    </row>
    <row r="47" spans="1:10" ht="31.5" x14ac:dyDescent="0.25">
      <c r="B47" s="4" t="s">
        <v>40</v>
      </c>
      <c r="C47" s="5" t="s">
        <v>41</v>
      </c>
      <c r="D47" s="4" t="s">
        <v>36</v>
      </c>
      <c r="E47" s="4" t="s">
        <v>37</v>
      </c>
    </row>
    <row r="48" spans="1:10" ht="15.75" x14ac:dyDescent="0.25">
      <c r="B48" s="25" t="s">
        <v>39</v>
      </c>
      <c r="C48" s="26"/>
      <c r="D48" s="26"/>
      <c r="E48" s="27"/>
    </row>
    <row r="49" spans="1:6" ht="15.75" x14ac:dyDescent="0.25">
      <c r="A49" s="2" t="s">
        <v>61</v>
      </c>
      <c r="B49" s="6">
        <v>1</v>
      </c>
      <c r="C49" s="7" t="s">
        <v>0</v>
      </c>
      <c r="D49" s="11">
        <f>814.7338+0</f>
        <v>814.73379999999997</v>
      </c>
      <c r="E49" s="11">
        <f>D49*1000000/(735.80108*1000000)</f>
        <v>1.1072745367538737</v>
      </c>
      <c r="F49">
        <v>735.80799999999999</v>
      </c>
    </row>
    <row r="50" spans="1:6" ht="15.75" x14ac:dyDescent="0.25">
      <c r="A50" s="2" t="s">
        <v>62</v>
      </c>
      <c r="B50" s="6">
        <v>2</v>
      </c>
      <c r="C50" s="7" t="s">
        <v>1</v>
      </c>
      <c r="D50" s="11">
        <f>0.002271+0</f>
        <v>2.271E-3</v>
      </c>
      <c r="E50" s="11">
        <f t="shared" ref="E50:E86" si="2">D50*1000000/(735.80108*1000000)</f>
        <v>3.0864320014316913E-6</v>
      </c>
    </row>
    <row r="51" spans="1:6" ht="15.75" x14ac:dyDescent="0.25">
      <c r="A51" s="2" t="s">
        <v>44</v>
      </c>
      <c r="B51" s="6">
        <v>3</v>
      </c>
      <c r="C51" s="7" t="s">
        <v>2</v>
      </c>
      <c r="D51" s="11">
        <f>7720.466487+0</f>
        <v>7720.4664869999997</v>
      </c>
      <c r="E51" s="11">
        <f t="shared" si="2"/>
        <v>10.49260010191885</v>
      </c>
    </row>
    <row r="52" spans="1:6" ht="15.75" x14ac:dyDescent="0.25">
      <c r="A52" s="2" t="s">
        <v>54</v>
      </c>
      <c r="B52" s="6">
        <v>4</v>
      </c>
      <c r="C52" s="7" t="s">
        <v>32</v>
      </c>
      <c r="D52" s="14">
        <f>0.00046</f>
        <v>4.6000000000000001E-4</v>
      </c>
      <c r="E52" s="11">
        <f t="shared" si="2"/>
        <v>6.2516896550355699E-7</v>
      </c>
    </row>
    <row r="53" spans="1:6" ht="15.75" x14ac:dyDescent="0.25">
      <c r="A53" s="2" t="s">
        <v>55</v>
      </c>
      <c r="B53" s="6">
        <v>5</v>
      </c>
      <c r="C53" s="7" t="s">
        <v>33</v>
      </c>
      <c r="D53" s="14">
        <f>0.0010357</f>
        <v>1.0357000000000001E-3</v>
      </c>
      <c r="E53" s="11">
        <f t="shared" si="2"/>
        <v>1.4075815164609436E-6</v>
      </c>
    </row>
    <row r="54" spans="1:6" ht="15.75" x14ac:dyDescent="0.25">
      <c r="A54" s="2" t="s">
        <v>56</v>
      </c>
      <c r="B54" s="6">
        <v>6</v>
      </c>
      <c r="C54" s="7" t="s">
        <v>3</v>
      </c>
      <c r="D54" s="14">
        <f>0.00077</f>
        <v>7.6999999999999996E-4</v>
      </c>
      <c r="E54" s="11">
        <f t="shared" si="2"/>
        <v>1.046478485734215E-6</v>
      </c>
    </row>
    <row r="55" spans="1:6" ht="15.75" x14ac:dyDescent="0.25">
      <c r="A55" s="2" t="s">
        <v>50</v>
      </c>
      <c r="B55" s="6">
        <v>7</v>
      </c>
      <c r="C55" s="7" t="s">
        <v>34</v>
      </c>
      <c r="D55" s="11">
        <f>0.07553+0</f>
        <v>7.553E-2</v>
      </c>
      <c r="E55" s="11">
        <f t="shared" si="2"/>
        <v>1.0265002600974709E-4</v>
      </c>
    </row>
    <row r="56" spans="1:6" ht="15.75" x14ac:dyDescent="0.25">
      <c r="A56" s="2" t="s">
        <v>63</v>
      </c>
      <c r="B56" s="6">
        <v>8</v>
      </c>
      <c r="C56" s="7" t="s">
        <v>35</v>
      </c>
      <c r="D56" s="11">
        <f>0.086874+0</f>
        <v>8.6874000000000007E-2</v>
      </c>
      <c r="E56" s="11">
        <f t="shared" si="2"/>
        <v>1.1806723632425221E-4</v>
      </c>
    </row>
    <row r="57" spans="1:6" ht="15.75" x14ac:dyDescent="0.25">
      <c r="A57" s="2" t="s">
        <v>45</v>
      </c>
      <c r="B57" s="6">
        <v>9</v>
      </c>
      <c r="C57" s="7" t="s">
        <v>4</v>
      </c>
      <c r="D57" s="11">
        <f>10.834499+0</f>
        <v>10.834498999999999</v>
      </c>
      <c r="E57" s="11">
        <f t="shared" si="2"/>
        <v>1.4724766372998528E-2</v>
      </c>
    </row>
    <row r="58" spans="1:6" ht="15.75" x14ac:dyDescent="0.25">
      <c r="A58" s="2" t="s">
        <v>59</v>
      </c>
      <c r="B58" s="6">
        <v>10</v>
      </c>
      <c r="C58" s="7" t="s">
        <v>5</v>
      </c>
      <c r="D58" s="11">
        <f>662989.364337+0</f>
        <v>662989.36433699995</v>
      </c>
      <c r="E58" s="11">
        <f t="shared" si="2"/>
        <v>901.04429357048514</v>
      </c>
    </row>
    <row r="59" spans="1:6" ht="15.75" x14ac:dyDescent="0.25">
      <c r="A59" s="2" t="s">
        <v>51</v>
      </c>
      <c r="B59" s="6">
        <v>11</v>
      </c>
      <c r="C59" s="7" t="s">
        <v>6</v>
      </c>
      <c r="D59" s="11">
        <f>8.327734+0</f>
        <v>8.3277339999999995</v>
      </c>
      <c r="E59" s="11">
        <f t="shared" si="2"/>
        <v>1.1317914890801736E-2</v>
      </c>
    </row>
    <row r="60" spans="1:6" ht="15.75" x14ac:dyDescent="0.25">
      <c r="A60" s="2" t="s">
        <v>53</v>
      </c>
      <c r="B60" s="6">
        <v>12</v>
      </c>
      <c r="C60" s="7" t="s">
        <v>7</v>
      </c>
      <c r="D60" s="11">
        <f>0.000546+0</f>
        <v>5.4600000000000004E-4</v>
      </c>
      <c r="E60" s="11">
        <f t="shared" si="2"/>
        <v>7.4204838079335245E-7</v>
      </c>
    </row>
    <row r="61" spans="1:6" ht="15.75" x14ac:dyDescent="0.25">
      <c r="A61" s="2" t="s">
        <v>43</v>
      </c>
      <c r="B61" s="6">
        <v>13</v>
      </c>
      <c r="C61" s="7" t="s">
        <v>8</v>
      </c>
      <c r="D61" s="11">
        <f>3390.052003+0</f>
        <v>3390.0520029999998</v>
      </c>
      <c r="E61" s="11">
        <f t="shared" si="2"/>
        <v>4.6072941385190687</v>
      </c>
    </row>
    <row r="62" spans="1:6" ht="15.75" x14ac:dyDescent="0.25">
      <c r="A62" s="2" t="s">
        <v>60</v>
      </c>
      <c r="B62" s="6">
        <v>14</v>
      </c>
      <c r="C62" s="7" t="s">
        <v>9</v>
      </c>
      <c r="D62" s="14">
        <v>0</v>
      </c>
      <c r="E62" s="11">
        <f t="shared" si="2"/>
        <v>0</v>
      </c>
    </row>
    <row r="63" spans="1:6" ht="15.75" x14ac:dyDescent="0.25">
      <c r="A63" s="2" t="s">
        <v>52</v>
      </c>
      <c r="B63" s="6">
        <v>15</v>
      </c>
      <c r="C63" s="7" t="s">
        <v>10</v>
      </c>
      <c r="D63" s="11">
        <f>0.016989+0</f>
        <v>1.6989000000000001E-2</v>
      </c>
      <c r="E63" s="11">
        <f t="shared" si="2"/>
        <v>2.3089120771608543E-5</v>
      </c>
    </row>
    <row r="64" spans="1:6" ht="15.75" x14ac:dyDescent="0.25">
      <c r="A64" s="2" t="s">
        <v>48</v>
      </c>
      <c r="B64" s="6">
        <v>16</v>
      </c>
      <c r="C64" s="7" t="s">
        <v>11</v>
      </c>
      <c r="D64" s="11">
        <f>0.530742+0</f>
        <v>0.53074200000000005</v>
      </c>
      <c r="E64" s="11">
        <f t="shared" si="2"/>
        <v>7.213117980201932E-4</v>
      </c>
    </row>
    <row r="65" spans="1:5" ht="15.75" x14ac:dyDescent="0.25">
      <c r="A65" s="2" t="s">
        <v>64</v>
      </c>
      <c r="B65" s="6">
        <v>17</v>
      </c>
      <c r="C65" s="7" t="s">
        <v>12</v>
      </c>
      <c r="D65" s="14">
        <v>0</v>
      </c>
      <c r="E65" s="11">
        <f t="shared" si="2"/>
        <v>0</v>
      </c>
    </row>
    <row r="66" spans="1:5" ht="15.75" x14ac:dyDescent="0.25">
      <c r="A66" s="2" t="s">
        <v>47</v>
      </c>
      <c r="B66" s="6">
        <v>18</v>
      </c>
      <c r="C66" s="7" t="s">
        <v>13</v>
      </c>
      <c r="D66" s="11">
        <f>0.034967+0</f>
        <v>3.4966999999999998E-2</v>
      </c>
      <c r="E66" s="11">
        <f t="shared" si="2"/>
        <v>4.7522354819049735E-5</v>
      </c>
    </row>
    <row r="67" spans="1:5" ht="15.75" x14ac:dyDescent="0.25">
      <c r="A67" s="2" t="s">
        <v>49</v>
      </c>
      <c r="B67" s="6">
        <v>19</v>
      </c>
      <c r="C67" s="7" t="s">
        <v>14</v>
      </c>
      <c r="D67" s="11">
        <f>0.493945+0</f>
        <v>0.49394500000000002</v>
      </c>
      <c r="E67" s="11">
        <f t="shared" si="2"/>
        <v>6.7130235796881402E-4</v>
      </c>
    </row>
    <row r="68" spans="1:5" ht="15.75" x14ac:dyDescent="0.25">
      <c r="A68" s="2" t="s">
        <v>65</v>
      </c>
      <c r="B68" s="6">
        <v>20</v>
      </c>
      <c r="C68" s="7" t="s">
        <v>15</v>
      </c>
      <c r="D68" s="14">
        <v>0</v>
      </c>
      <c r="E68" s="11">
        <f t="shared" si="2"/>
        <v>0</v>
      </c>
    </row>
    <row r="69" spans="1:5" ht="15.75" x14ac:dyDescent="0.25">
      <c r="A69" s="2" t="s">
        <v>66</v>
      </c>
      <c r="B69" s="6">
        <v>21</v>
      </c>
      <c r="C69" s="7" t="s">
        <v>16</v>
      </c>
      <c r="D69" s="14">
        <v>0</v>
      </c>
      <c r="E69" s="11">
        <f t="shared" si="2"/>
        <v>0</v>
      </c>
    </row>
    <row r="70" spans="1:5" ht="15.75" x14ac:dyDescent="0.25">
      <c r="A70" s="2" t="s">
        <v>57</v>
      </c>
      <c r="B70" s="6">
        <v>22</v>
      </c>
      <c r="C70" s="7" t="s">
        <v>17</v>
      </c>
      <c r="D70" s="14">
        <f>0+0</f>
        <v>0</v>
      </c>
      <c r="E70" s="11">
        <f t="shared" si="2"/>
        <v>0</v>
      </c>
    </row>
    <row r="71" spans="1:5" ht="15.75" x14ac:dyDescent="0.25">
      <c r="A71" s="2" t="s">
        <v>67</v>
      </c>
      <c r="B71" s="6">
        <v>23</v>
      </c>
      <c r="C71" s="7" t="s">
        <v>18</v>
      </c>
      <c r="D71" s="14">
        <v>0</v>
      </c>
      <c r="E71" s="11">
        <f t="shared" si="2"/>
        <v>0</v>
      </c>
    </row>
    <row r="72" spans="1:5" ht="15.75" x14ac:dyDescent="0.25">
      <c r="A72" s="2" t="s">
        <v>58</v>
      </c>
      <c r="B72" s="6">
        <v>24</v>
      </c>
      <c r="C72" s="7" t="s">
        <v>19</v>
      </c>
      <c r="D72" s="14">
        <v>0</v>
      </c>
      <c r="E72" s="11">
        <f t="shared" si="2"/>
        <v>0</v>
      </c>
    </row>
    <row r="73" spans="1:5" ht="15.75" x14ac:dyDescent="0.25">
      <c r="A73" s="2" t="s">
        <v>68</v>
      </c>
      <c r="B73" s="6">
        <v>25</v>
      </c>
      <c r="C73" s="7" t="s">
        <v>20</v>
      </c>
      <c r="D73" s="14">
        <v>0</v>
      </c>
      <c r="E73" s="11">
        <f t="shared" si="2"/>
        <v>0</v>
      </c>
    </row>
    <row r="74" spans="1:5" ht="15.75" x14ac:dyDescent="0.25">
      <c r="A74" s="2" t="s">
        <v>46</v>
      </c>
      <c r="B74" s="6">
        <v>26</v>
      </c>
      <c r="C74" s="7" t="s">
        <v>21</v>
      </c>
      <c r="D74" s="11">
        <f>0.710261+0</f>
        <v>0.71026100000000003</v>
      </c>
      <c r="E74" s="11">
        <f t="shared" si="2"/>
        <v>9.6528942305983026E-4</v>
      </c>
    </row>
    <row r="75" spans="1:5" ht="15.75" x14ac:dyDescent="0.25">
      <c r="A75" s="2"/>
      <c r="B75" s="6">
        <v>27</v>
      </c>
      <c r="C75" s="7" t="s">
        <v>22</v>
      </c>
      <c r="D75" s="14">
        <v>0</v>
      </c>
      <c r="E75" s="11">
        <f t="shared" si="2"/>
        <v>0</v>
      </c>
    </row>
    <row r="76" spans="1:5" ht="15.75" x14ac:dyDescent="0.25">
      <c r="B76" s="22" t="s">
        <v>38</v>
      </c>
      <c r="C76" s="23"/>
      <c r="D76" s="23"/>
      <c r="E76" s="24"/>
    </row>
    <row r="77" spans="1:5" ht="15.75" x14ac:dyDescent="0.25">
      <c r="A77" s="2" t="s">
        <v>73</v>
      </c>
      <c r="B77" s="6">
        <v>1</v>
      </c>
      <c r="C77" s="7" t="s">
        <v>23</v>
      </c>
      <c r="D77" s="11">
        <f>1.294</f>
        <v>1.294</v>
      </c>
      <c r="E77" s="11">
        <f t="shared" si="2"/>
        <v>1.7586274812208757E-3</v>
      </c>
    </row>
    <row r="78" spans="1:5" ht="63" x14ac:dyDescent="0.25">
      <c r="A78" s="13" t="s">
        <v>74</v>
      </c>
      <c r="B78" s="4">
        <v>2</v>
      </c>
      <c r="C78" s="8" t="s">
        <v>24</v>
      </c>
      <c r="D78" s="12">
        <v>20.54</v>
      </c>
      <c r="E78" s="20">
        <f t="shared" si="2"/>
        <v>2.7915153372702308E-2</v>
      </c>
    </row>
    <row r="79" spans="1:5" ht="15.75" x14ac:dyDescent="0.25">
      <c r="A79" s="2" t="s">
        <v>75</v>
      </c>
      <c r="B79" s="6">
        <v>3</v>
      </c>
      <c r="C79" s="7" t="s">
        <v>25</v>
      </c>
      <c r="D79" s="11">
        <v>43.781999999999996</v>
      </c>
      <c r="E79" s="11">
        <f t="shared" si="2"/>
        <v>5.9502494886253768E-2</v>
      </c>
    </row>
    <row r="80" spans="1:5" ht="15.75" x14ac:dyDescent="0.25">
      <c r="A80" s="2" t="s">
        <v>76</v>
      </c>
      <c r="B80" s="6">
        <v>4</v>
      </c>
      <c r="C80" s="7" t="s">
        <v>26</v>
      </c>
      <c r="D80" s="11">
        <v>0.13838</v>
      </c>
      <c r="E80" s="11">
        <f t="shared" si="2"/>
        <v>1.8806713357909178E-4</v>
      </c>
    </row>
    <row r="81" spans="1:6" ht="15.75" x14ac:dyDescent="0.25">
      <c r="A81" s="2" t="s">
        <v>77</v>
      </c>
      <c r="B81" s="6">
        <v>5</v>
      </c>
      <c r="C81" s="7" t="s">
        <v>27</v>
      </c>
      <c r="D81" s="11">
        <v>25.419</v>
      </c>
      <c r="E81" s="11">
        <f t="shared" si="2"/>
        <v>3.454602159594547E-2</v>
      </c>
    </row>
    <row r="82" spans="1:6" ht="15.75" x14ac:dyDescent="0.25">
      <c r="A82" s="2" t="s">
        <v>78</v>
      </c>
      <c r="B82" s="6">
        <v>6</v>
      </c>
      <c r="C82" s="7" t="s">
        <v>28</v>
      </c>
      <c r="D82" s="11">
        <v>0.498</v>
      </c>
      <c r="E82" s="11">
        <f t="shared" si="2"/>
        <v>6.7681335830602478E-4</v>
      </c>
    </row>
    <row r="83" spans="1:6" ht="15.75" x14ac:dyDescent="0.25">
      <c r="A83" s="2" t="s">
        <v>79</v>
      </c>
      <c r="B83" s="6">
        <v>7</v>
      </c>
      <c r="C83" s="7" t="s">
        <v>29</v>
      </c>
      <c r="D83" s="11">
        <v>716.45899999999995</v>
      </c>
      <c r="E83" s="11">
        <f t="shared" si="2"/>
        <v>0.97371289533850647</v>
      </c>
    </row>
    <row r="84" spans="1:6" ht="15.75" x14ac:dyDescent="0.25">
      <c r="A84" s="2" t="s">
        <v>80</v>
      </c>
      <c r="B84" s="6">
        <v>8</v>
      </c>
      <c r="C84" s="7" t="s">
        <v>30</v>
      </c>
      <c r="D84" s="11">
        <v>5.6552829999999998</v>
      </c>
      <c r="E84" s="11">
        <f t="shared" si="2"/>
        <v>7.6858857016083746E-3</v>
      </c>
    </row>
    <row r="85" spans="1:6" ht="15.75" x14ac:dyDescent="0.25">
      <c r="A85" s="2" t="s">
        <v>81</v>
      </c>
      <c r="B85" s="6">
        <v>9</v>
      </c>
      <c r="C85" s="7" t="s">
        <v>31</v>
      </c>
      <c r="D85" s="11">
        <v>274.19499999999999</v>
      </c>
      <c r="E85" s="11">
        <f t="shared" si="2"/>
        <v>0.37264827064401701</v>
      </c>
    </row>
    <row r="86" spans="1:6" ht="15.75" x14ac:dyDescent="0.25">
      <c r="A86" s="2"/>
      <c r="B86" s="6">
        <v>10</v>
      </c>
      <c r="C86" s="7" t="s">
        <v>22</v>
      </c>
      <c r="D86" s="14">
        <v>0</v>
      </c>
      <c r="E86" s="11">
        <f t="shared" si="2"/>
        <v>0</v>
      </c>
    </row>
    <row r="88" spans="1:6" ht="15.75" x14ac:dyDescent="0.25">
      <c r="B88" s="21" t="s">
        <v>72</v>
      </c>
      <c r="C88" s="21"/>
      <c r="D88" s="21"/>
      <c r="E88" s="21"/>
    </row>
    <row r="89" spans="1:6" ht="31.5" x14ac:dyDescent="0.25">
      <c r="B89" s="4" t="s">
        <v>40</v>
      </c>
      <c r="C89" s="5" t="s">
        <v>41</v>
      </c>
      <c r="D89" s="4" t="s">
        <v>36</v>
      </c>
      <c r="E89" s="4" t="s">
        <v>37</v>
      </c>
    </row>
    <row r="90" spans="1:6" ht="15.75" x14ac:dyDescent="0.25">
      <c r="B90" s="25" t="s">
        <v>39</v>
      </c>
      <c r="C90" s="26"/>
      <c r="D90" s="26"/>
      <c r="E90" s="27"/>
    </row>
    <row r="91" spans="1:6" ht="15.75" x14ac:dyDescent="0.25">
      <c r="A91" s="2" t="s">
        <v>61</v>
      </c>
      <c r="B91" s="6">
        <v>1</v>
      </c>
      <c r="C91" s="7" t="s">
        <v>0</v>
      </c>
      <c r="D91" s="11">
        <f>1051.2471+0</f>
        <v>1051.2471</v>
      </c>
      <c r="E91" s="11">
        <f>D91*1000000/(673.303224*1000000)</f>
        <v>1.5613278869432534</v>
      </c>
      <c r="F91">
        <v>673.303</v>
      </c>
    </row>
    <row r="92" spans="1:6" ht="15.75" x14ac:dyDescent="0.25">
      <c r="A92" s="2" t="s">
        <v>62</v>
      </c>
      <c r="B92" s="6">
        <v>2</v>
      </c>
      <c r="C92" s="7" t="s">
        <v>1</v>
      </c>
      <c r="D92" s="11">
        <f>0.000062+0</f>
        <v>6.2000000000000003E-5</v>
      </c>
      <c r="E92" s="11">
        <f t="shared" ref="E92:E117" si="3">D92*1000000/(673.303224*1000000)</f>
        <v>9.2083325595363556E-8</v>
      </c>
    </row>
    <row r="93" spans="1:6" ht="15.75" x14ac:dyDescent="0.25">
      <c r="A93" s="2" t="s">
        <v>44</v>
      </c>
      <c r="B93" s="6">
        <v>3</v>
      </c>
      <c r="C93" s="7" t="s">
        <v>2</v>
      </c>
      <c r="D93" s="11">
        <f>6914.3257+0</f>
        <v>6914.3257000000003</v>
      </c>
      <c r="E93" s="11">
        <f t="shared" si="3"/>
        <v>10.269259753314355</v>
      </c>
    </row>
    <row r="94" spans="1:6" ht="15.75" x14ac:dyDescent="0.25">
      <c r="A94" s="2" t="s">
        <v>54</v>
      </c>
      <c r="B94" s="6">
        <v>4</v>
      </c>
      <c r="C94" s="7" t="s">
        <v>32</v>
      </c>
      <c r="D94" s="14">
        <f>0.00046</f>
        <v>4.6000000000000001E-4</v>
      </c>
      <c r="E94" s="11">
        <f t="shared" si="3"/>
        <v>6.8319886732043923E-7</v>
      </c>
    </row>
    <row r="95" spans="1:6" ht="15.75" x14ac:dyDescent="0.25">
      <c r="A95" s="2" t="s">
        <v>55</v>
      </c>
      <c r="B95" s="6">
        <v>5</v>
      </c>
      <c r="C95" s="7" t="s">
        <v>33</v>
      </c>
      <c r="D95" s="14">
        <f>0.001511</f>
        <v>1.511E-3</v>
      </c>
      <c r="E95" s="11">
        <f t="shared" si="3"/>
        <v>2.2441597576547472E-6</v>
      </c>
    </row>
    <row r="96" spans="1:6" ht="15.75" x14ac:dyDescent="0.25">
      <c r="A96" s="2" t="s">
        <v>56</v>
      </c>
      <c r="B96" s="6">
        <v>6</v>
      </c>
      <c r="C96" s="7" t="s">
        <v>3</v>
      </c>
      <c r="D96" s="14">
        <f>0.00005</f>
        <v>5.0000000000000002E-5</v>
      </c>
      <c r="E96" s="11">
        <f t="shared" si="3"/>
        <v>7.426074644787383E-8</v>
      </c>
    </row>
    <row r="97" spans="1:5" ht="15.75" x14ac:dyDescent="0.25">
      <c r="A97" s="2" t="s">
        <v>50</v>
      </c>
      <c r="B97" s="6">
        <v>7</v>
      </c>
      <c r="C97" s="7" t="s">
        <v>34</v>
      </c>
      <c r="D97" s="11">
        <f>0.01187</f>
        <v>1.187E-2</v>
      </c>
      <c r="E97" s="11">
        <f t="shared" si="3"/>
        <v>1.7629501206725249E-5</v>
      </c>
    </row>
    <row r="98" spans="1:5" ht="15.75" x14ac:dyDescent="0.25">
      <c r="A98" s="2" t="s">
        <v>63</v>
      </c>
      <c r="B98" s="6">
        <v>8</v>
      </c>
      <c r="C98" s="7" t="s">
        <v>35</v>
      </c>
      <c r="D98" s="11">
        <f>0.000166+0</f>
        <v>1.66E-4</v>
      </c>
      <c r="E98" s="11">
        <f t="shared" si="3"/>
        <v>2.4654567820694115E-7</v>
      </c>
    </row>
    <row r="99" spans="1:5" ht="15.75" x14ac:dyDescent="0.25">
      <c r="A99" s="2" t="s">
        <v>45</v>
      </c>
      <c r="B99" s="6">
        <v>9</v>
      </c>
      <c r="C99" s="7" t="s">
        <v>4</v>
      </c>
      <c r="D99" s="11">
        <f>95.89385+0</f>
        <v>95.89385</v>
      </c>
      <c r="E99" s="11">
        <f t="shared" si="3"/>
        <v>0.14242297761520892</v>
      </c>
    </row>
    <row r="100" spans="1:5" ht="15.75" x14ac:dyDescent="0.25">
      <c r="A100" s="2" t="s">
        <v>59</v>
      </c>
      <c r="B100" s="6">
        <v>10</v>
      </c>
      <c r="C100" s="7" t="s">
        <v>5</v>
      </c>
      <c r="D100" s="11">
        <f>632150.642+0</f>
        <v>632150.64199999999</v>
      </c>
      <c r="E100" s="11">
        <f t="shared" si="3"/>
        <v>938.87957084845323</v>
      </c>
    </row>
    <row r="101" spans="1:5" ht="15.75" x14ac:dyDescent="0.25">
      <c r="A101" s="2" t="s">
        <v>51</v>
      </c>
      <c r="B101" s="6">
        <v>11</v>
      </c>
      <c r="C101" s="7" t="s">
        <v>6</v>
      </c>
      <c r="D101" s="11">
        <f>8.246269+0</f>
        <v>8.2462689999999998</v>
      </c>
      <c r="E101" s="11">
        <f t="shared" si="3"/>
        <v>1.2247481826999243E-2</v>
      </c>
    </row>
    <row r="102" spans="1:5" ht="15.75" x14ac:dyDescent="0.25">
      <c r="A102" s="2" t="s">
        <v>53</v>
      </c>
      <c r="B102" s="6">
        <v>12</v>
      </c>
      <c r="C102" s="7" t="s">
        <v>7</v>
      </c>
      <c r="D102" s="11">
        <f>0.003026+0</f>
        <v>3.026E-3</v>
      </c>
      <c r="E102" s="11">
        <f t="shared" si="3"/>
        <v>4.494260375025324E-6</v>
      </c>
    </row>
    <row r="103" spans="1:5" ht="15.75" x14ac:dyDescent="0.25">
      <c r="A103" s="2" t="s">
        <v>43</v>
      </c>
      <c r="B103" s="6">
        <v>13</v>
      </c>
      <c r="C103" s="7" t="s">
        <v>8</v>
      </c>
      <c r="D103" s="11">
        <f>3371.194821+0</f>
        <v>3371.194821</v>
      </c>
      <c r="E103" s="11">
        <f t="shared" si="3"/>
        <v>5.0069488765733281</v>
      </c>
    </row>
    <row r="104" spans="1:5" ht="15.75" x14ac:dyDescent="0.25">
      <c r="A104" s="2" t="s">
        <v>60</v>
      </c>
      <c r="B104" s="6">
        <v>14</v>
      </c>
      <c r="C104" s="7" t="s">
        <v>9</v>
      </c>
      <c r="D104" s="14">
        <v>0</v>
      </c>
      <c r="E104" s="11">
        <f t="shared" si="3"/>
        <v>0</v>
      </c>
    </row>
    <row r="105" spans="1:5" ht="15.75" x14ac:dyDescent="0.25">
      <c r="A105" s="2" t="s">
        <v>52</v>
      </c>
      <c r="B105" s="6">
        <v>15</v>
      </c>
      <c r="C105" s="7" t="s">
        <v>10</v>
      </c>
      <c r="D105" s="11">
        <f>0.001929+0</f>
        <v>1.9289999999999999E-3</v>
      </c>
      <c r="E105" s="11">
        <f t="shared" si="3"/>
        <v>2.8649795979589727E-6</v>
      </c>
    </row>
    <row r="106" spans="1:5" ht="15.75" x14ac:dyDescent="0.25">
      <c r="A106" s="2" t="s">
        <v>48</v>
      </c>
      <c r="B106" s="6">
        <v>16</v>
      </c>
      <c r="C106" s="7" t="s">
        <v>11</v>
      </c>
      <c r="D106" s="11">
        <f>0.468002+0</f>
        <v>0.46800199999999997</v>
      </c>
      <c r="E106" s="11">
        <f t="shared" si="3"/>
        <v>6.9508355718195703E-4</v>
      </c>
    </row>
    <row r="107" spans="1:5" ht="15.75" x14ac:dyDescent="0.25">
      <c r="A107" s="2" t="s">
        <v>64</v>
      </c>
      <c r="B107" s="6">
        <v>17</v>
      </c>
      <c r="C107" s="7" t="s">
        <v>12</v>
      </c>
      <c r="D107" s="11">
        <v>0</v>
      </c>
      <c r="E107" s="11">
        <f t="shared" si="3"/>
        <v>0</v>
      </c>
    </row>
    <row r="108" spans="1:5" ht="15.75" x14ac:dyDescent="0.25">
      <c r="A108" s="2" t="s">
        <v>47</v>
      </c>
      <c r="B108" s="6">
        <v>18</v>
      </c>
      <c r="C108" s="7" t="s">
        <v>13</v>
      </c>
      <c r="D108" s="11">
        <f>0.0259+0</f>
        <v>2.5899999999999999E-2</v>
      </c>
      <c r="E108" s="11">
        <f t="shared" si="3"/>
        <v>3.8467066659998643E-5</v>
      </c>
    </row>
    <row r="109" spans="1:5" ht="15.75" x14ac:dyDescent="0.25">
      <c r="A109" s="2" t="s">
        <v>49</v>
      </c>
      <c r="B109" s="6">
        <v>19</v>
      </c>
      <c r="C109" s="7" t="s">
        <v>14</v>
      </c>
      <c r="D109" s="11">
        <f>0.4807+0</f>
        <v>0.48070000000000002</v>
      </c>
      <c r="E109" s="11">
        <f t="shared" si="3"/>
        <v>7.1394281634985898E-4</v>
      </c>
    </row>
    <row r="110" spans="1:5" ht="15.75" x14ac:dyDescent="0.25">
      <c r="A110" s="2" t="s">
        <v>65</v>
      </c>
      <c r="B110" s="6">
        <v>20</v>
      </c>
      <c r="C110" s="7" t="s">
        <v>15</v>
      </c>
      <c r="D110" s="14">
        <v>0</v>
      </c>
      <c r="E110" s="11">
        <f t="shared" si="3"/>
        <v>0</v>
      </c>
    </row>
    <row r="111" spans="1:5" ht="15.75" x14ac:dyDescent="0.25">
      <c r="A111" s="2" t="s">
        <v>66</v>
      </c>
      <c r="B111" s="6">
        <v>21</v>
      </c>
      <c r="C111" s="7" t="s">
        <v>16</v>
      </c>
      <c r="D111" s="14">
        <v>0</v>
      </c>
      <c r="E111" s="11">
        <f t="shared" si="3"/>
        <v>0</v>
      </c>
    </row>
    <row r="112" spans="1:5" ht="15.75" x14ac:dyDescent="0.25">
      <c r="A112" s="2" t="s">
        <v>57</v>
      </c>
      <c r="B112" s="6">
        <v>22</v>
      </c>
      <c r="C112" s="7" t="s">
        <v>17</v>
      </c>
      <c r="D112" s="11">
        <f>0.00761+0</f>
        <v>7.6099999999999996E-3</v>
      </c>
      <c r="E112" s="11">
        <f t="shared" si="3"/>
        <v>1.1302485609366398E-5</v>
      </c>
    </row>
    <row r="113" spans="1:5" ht="15.75" x14ac:dyDescent="0.25">
      <c r="A113" s="2" t="s">
        <v>67</v>
      </c>
      <c r="B113" s="6">
        <v>23</v>
      </c>
      <c r="C113" s="7" t="s">
        <v>18</v>
      </c>
      <c r="D113" s="14">
        <v>0</v>
      </c>
      <c r="E113" s="11">
        <f t="shared" si="3"/>
        <v>0</v>
      </c>
    </row>
    <row r="114" spans="1:5" ht="15.75" x14ac:dyDescent="0.25">
      <c r="A114" s="2" t="s">
        <v>58</v>
      </c>
      <c r="B114" s="6">
        <v>24</v>
      </c>
      <c r="C114" s="7" t="s">
        <v>19</v>
      </c>
      <c r="D114" s="14">
        <v>0</v>
      </c>
      <c r="E114" s="11">
        <f t="shared" si="3"/>
        <v>0</v>
      </c>
    </row>
    <row r="115" spans="1:5" ht="15.75" x14ac:dyDescent="0.25">
      <c r="A115" s="2" t="s">
        <v>68</v>
      </c>
      <c r="B115" s="6">
        <v>25</v>
      </c>
      <c r="C115" s="7" t="s">
        <v>20</v>
      </c>
      <c r="D115" s="14">
        <v>0</v>
      </c>
      <c r="E115" s="11">
        <f t="shared" si="3"/>
        <v>0</v>
      </c>
    </row>
    <row r="116" spans="1:5" ht="15.75" x14ac:dyDescent="0.25">
      <c r="A116" s="2" t="s">
        <v>46</v>
      </c>
      <c r="B116" s="6">
        <v>26</v>
      </c>
      <c r="C116" s="7" t="s">
        <v>21</v>
      </c>
      <c r="D116" s="11">
        <f>0.632194+0</f>
        <v>0.63219400000000003</v>
      </c>
      <c r="E116" s="11">
        <f t="shared" si="3"/>
        <v>9.3894396679734305E-4</v>
      </c>
    </row>
    <row r="117" spans="1:5" ht="15.75" x14ac:dyDescent="0.25">
      <c r="A117" s="2"/>
      <c r="B117" s="6">
        <v>27</v>
      </c>
      <c r="C117" s="7" t="s">
        <v>22</v>
      </c>
      <c r="D117" s="14">
        <v>0</v>
      </c>
      <c r="E117" s="11">
        <f t="shared" si="3"/>
        <v>0</v>
      </c>
    </row>
    <row r="118" spans="1:5" ht="15.75" x14ac:dyDescent="0.25">
      <c r="B118" s="22" t="s">
        <v>82</v>
      </c>
      <c r="C118" s="23"/>
      <c r="D118" s="23"/>
      <c r="E118" s="24"/>
    </row>
    <row r="119" spans="1:5" ht="15.75" x14ac:dyDescent="0.25">
      <c r="B119" s="6">
        <v>1</v>
      </c>
      <c r="C119" s="7" t="s">
        <v>23</v>
      </c>
      <c r="D119" s="6" t="s">
        <v>69</v>
      </c>
      <c r="E119" s="6" t="s">
        <v>69</v>
      </c>
    </row>
    <row r="120" spans="1:5" ht="63" x14ac:dyDescent="0.25">
      <c r="B120" s="4">
        <v>2</v>
      </c>
      <c r="C120" s="8" t="s">
        <v>24</v>
      </c>
      <c r="D120" s="4" t="s">
        <v>69</v>
      </c>
      <c r="E120" s="4" t="s">
        <v>69</v>
      </c>
    </row>
    <row r="121" spans="1:5" ht="15.75" x14ac:dyDescent="0.25">
      <c r="B121" s="6">
        <v>3</v>
      </c>
      <c r="C121" s="7" t="s">
        <v>25</v>
      </c>
      <c r="D121" s="6" t="s">
        <v>69</v>
      </c>
      <c r="E121" s="6" t="s">
        <v>69</v>
      </c>
    </row>
    <row r="122" spans="1:5" ht="15.75" x14ac:dyDescent="0.25">
      <c r="B122" s="6">
        <v>4</v>
      </c>
      <c r="C122" s="7" t="s">
        <v>26</v>
      </c>
      <c r="D122" s="6" t="s">
        <v>69</v>
      </c>
      <c r="E122" s="6" t="s">
        <v>69</v>
      </c>
    </row>
    <row r="123" spans="1:5" ht="15.75" x14ac:dyDescent="0.25">
      <c r="B123" s="6">
        <v>5</v>
      </c>
      <c r="C123" s="7" t="s">
        <v>27</v>
      </c>
      <c r="D123" s="6" t="s">
        <v>69</v>
      </c>
      <c r="E123" s="6" t="s">
        <v>69</v>
      </c>
    </row>
    <row r="124" spans="1:5" ht="15.75" x14ac:dyDescent="0.25">
      <c r="B124" s="6">
        <v>6</v>
      </c>
      <c r="C124" s="7" t="s">
        <v>28</v>
      </c>
      <c r="D124" s="6" t="s">
        <v>69</v>
      </c>
      <c r="E124" s="6" t="s">
        <v>69</v>
      </c>
    </row>
    <row r="125" spans="1:5" ht="15.75" x14ac:dyDescent="0.25">
      <c r="B125" s="6">
        <v>7</v>
      </c>
      <c r="C125" s="7" t="s">
        <v>29</v>
      </c>
      <c r="D125" s="6" t="s">
        <v>69</v>
      </c>
      <c r="E125" s="6" t="s">
        <v>69</v>
      </c>
    </row>
    <row r="126" spans="1:5" ht="15.75" x14ac:dyDescent="0.25">
      <c r="B126" s="6">
        <v>8</v>
      </c>
      <c r="C126" s="7" t="s">
        <v>30</v>
      </c>
      <c r="D126" s="6" t="s">
        <v>69</v>
      </c>
      <c r="E126" s="6" t="s">
        <v>69</v>
      </c>
    </row>
    <row r="127" spans="1:5" ht="15.75" x14ac:dyDescent="0.25">
      <c r="B127" s="6">
        <v>9</v>
      </c>
      <c r="C127" s="7" t="s">
        <v>31</v>
      </c>
      <c r="D127" s="6" t="s">
        <v>69</v>
      </c>
      <c r="E127" s="6" t="s">
        <v>69</v>
      </c>
    </row>
    <row r="128" spans="1:5" ht="15.75" x14ac:dyDescent="0.25">
      <c r="B128" s="6">
        <v>10</v>
      </c>
      <c r="C128" s="7" t="s">
        <v>22</v>
      </c>
      <c r="D128" s="6" t="s">
        <v>69</v>
      </c>
      <c r="E128" s="6" t="s">
        <v>69</v>
      </c>
    </row>
    <row r="129" spans="1:7" ht="93.6" customHeight="1" x14ac:dyDescent="0.25">
      <c r="B129" s="29" t="s">
        <v>84</v>
      </c>
      <c r="C129" s="29"/>
      <c r="D129" s="29"/>
      <c r="E129" s="29"/>
      <c r="F129" s="29"/>
      <c r="G129" s="30"/>
    </row>
    <row r="130" spans="1:7" ht="15" customHeight="1" x14ac:dyDescent="0.25">
      <c r="B130" s="1"/>
      <c r="C130" s="1"/>
      <c r="D130" s="1"/>
      <c r="E130" s="1"/>
      <c r="F130" s="1"/>
    </row>
    <row r="131" spans="1:7" ht="15" customHeight="1" x14ac:dyDescent="0.25">
      <c r="B131" s="1"/>
      <c r="C131" s="1"/>
      <c r="D131" s="1"/>
      <c r="E131" s="1"/>
      <c r="F131" s="1"/>
    </row>
    <row r="132" spans="1:7" ht="15.75" x14ac:dyDescent="0.25">
      <c r="B132" s="15" t="s">
        <v>83</v>
      </c>
      <c r="C132" s="16"/>
    </row>
    <row r="133" spans="1:7" ht="15.75" x14ac:dyDescent="0.25">
      <c r="B133" s="25" t="s">
        <v>39</v>
      </c>
      <c r="C133" s="26"/>
      <c r="D133" s="26"/>
      <c r="E133" s="27"/>
    </row>
    <row r="134" spans="1:7" ht="15.75" x14ac:dyDescent="0.25">
      <c r="A134" s="2" t="s">
        <v>61</v>
      </c>
      <c r="B134" s="6">
        <v>1</v>
      </c>
      <c r="C134" s="7" t="s">
        <v>0</v>
      </c>
      <c r="D134" s="11">
        <f>D6+D49+D91</f>
        <v>3743.8929000000003</v>
      </c>
      <c r="E134" s="11">
        <f>D134*1000000/(2381.026*1000000)</f>
        <v>1.572386399812518</v>
      </c>
      <c r="F134">
        <f>F91+F49+F6</f>
        <v>2381.0255999999999</v>
      </c>
    </row>
    <row r="135" spans="1:7" ht="15.75" x14ac:dyDescent="0.25">
      <c r="A135" s="2" t="s">
        <v>62</v>
      </c>
      <c r="B135" s="6">
        <v>2</v>
      </c>
      <c r="C135" s="7" t="s">
        <v>1</v>
      </c>
      <c r="D135" s="11">
        <f t="shared" ref="D135:D160" si="4">D7+D50+D92</f>
        <v>0.215333</v>
      </c>
      <c r="E135" s="11">
        <f t="shared" ref="E135:E160" si="5">D135*1000000/(2381.026*1000000)</f>
        <v>9.0437063685990836E-5</v>
      </c>
    </row>
    <row r="136" spans="1:7" ht="15.75" x14ac:dyDescent="0.25">
      <c r="A136" s="2" t="s">
        <v>44</v>
      </c>
      <c r="B136" s="6">
        <v>3</v>
      </c>
      <c r="C136" s="7" t="s">
        <v>2</v>
      </c>
      <c r="D136" s="11">
        <f t="shared" si="4"/>
        <v>29636.211187000001</v>
      </c>
      <c r="E136" s="11">
        <f t="shared" si="5"/>
        <v>12.446823842746783</v>
      </c>
    </row>
    <row r="137" spans="1:7" ht="15.75" x14ac:dyDescent="0.25">
      <c r="A137" s="2" t="s">
        <v>54</v>
      </c>
      <c r="B137" s="6">
        <v>4</v>
      </c>
      <c r="C137" s="7" t="s">
        <v>32</v>
      </c>
      <c r="D137" s="6">
        <f>D9+D52+D94</f>
        <v>9.2000000000000003E-4</v>
      </c>
      <c r="E137" s="11">
        <f t="shared" si="5"/>
        <v>3.8638805288140489E-7</v>
      </c>
    </row>
    <row r="138" spans="1:7" ht="15.75" x14ac:dyDescent="0.25">
      <c r="A138" s="2" t="s">
        <v>55</v>
      </c>
      <c r="B138" s="6">
        <v>5</v>
      </c>
      <c r="C138" s="7" t="s">
        <v>33</v>
      </c>
      <c r="D138" s="6">
        <f t="shared" si="4"/>
        <v>2.5466999999999998E-3</v>
      </c>
      <c r="E138" s="11">
        <f t="shared" si="5"/>
        <v>1.069580928557689E-6</v>
      </c>
    </row>
    <row r="139" spans="1:7" ht="15.75" x14ac:dyDescent="0.25">
      <c r="A139" s="2" t="s">
        <v>56</v>
      </c>
      <c r="B139" s="6">
        <v>6</v>
      </c>
      <c r="C139" s="7" t="s">
        <v>3</v>
      </c>
      <c r="D139" s="6">
        <f t="shared" si="4"/>
        <v>8.1999999999999998E-4</v>
      </c>
      <c r="E139" s="11">
        <f t="shared" si="5"/>
        <v>3.443893514812522E-7</v>
      </c>
    </row>
    <row r="140" spans="1:7" ht="15.75" x14ac:dyDescent="0.25">
      <c r="A140" s="2" t="s">
        <v>50</v>
      </c>
      <c r="B140" s="6">
        <v>7</v>
      </c>
      <c r="C140" s="7" t="s">
        <v>34</v>
      </c>
      <c r="D140" s="6">
        <f t="shared" si="4"/>
        <v>9.74E-2</v>
      </c>
      <c r="E140" s="11">
        <f t="shared" si="5"/>
        <v>4.0906735163748736E-5</v>
      </c>
    </row>
    <row r="141" spans="1:7" ht="15.75" x14ac:dyDescent="0.25">
      <c r="A141" s="2" t="s">
        <v>63</v>
      </c>
      <c r="B141" s="6">
        <v>8</v>
      </c>
      <c r="C141" s="7" t="s">
        <v>35</v>
      </c>
      <c r="D141" s="11">
        <f t="shared" si="4"/>
        <v>8.7040000000000006E-2</v>
      </c>
      <c r="E141" s="11">
        <f t="shared" si="5"/>
        <v>3.6555669698692916E-5</v>
      </c>
    </row>
    <row r="142" spans="1:7" ht="15.75" x14ac:dyDescent="0.25">
      <c r="A142" s="2" t="s">
        <v>45</v>
      </c>
      <c r="B142" s="6">
        <v>9</v>
      </c>
      <c r="C142" s="7" t="s">
        <v>4</v>
      </c>
      <c r="D142" s="11">
        <f t="shared" si="4"/>
        <v>227.41434900000002</v>
      </c>
      <c r="E142" s="11">
        <f t="shared" si="5"/>
        <v>9.551107337761118E-2</v>
      </c>
    </row>
    <row r="143" spans="1:7" ht="15.75" x14ac:dyDescent="0.25">
      <c r="A143" s="2" t="s">
        <v>59</v>
      </c>
      <c r="B143" s="6">
        <v>10</v>
      </c>
      <c r="C143" s="7" t="s">
        <v>5</v>
      </c>
      <c r="D143" s="11">
        <f t="shared" si="4"/>
        <v>2154915.7833369998</v>
      </c>
      <c r="E143" s="11">
        <f t="shared" si="5"/>
        <v>905.03664526846819</v>
      </c>
    </row>
    <row r="144" spans="1:7" ht="15.75" x14ac:dyDescent="0.25">
      <c r="A144" s="2" t="s">
        <v>51</v>
      </c>
      <c r="B144" s="6">
        <v>11</v>
      </c>
      <c r="C144" s="7" t="s">
        <v>6</v>
      </c>
      <c r="D144" s="11">
        <f t="shared" si="4"/>
        <v>29.830002999999998</v>
      </c>
      <c r="E144" s="11">
        <f t="shared" si="5"/>
        <v>1.2528213887626594E-2</v>
      </c>
    </row>
    <row r="145" spans="1:5" ht="15.75" x14ac:dyDescent="0.25">
      <c r="A145" s="2" t="s">
        <v>53</v>
      </c>
      <c r="B145" s="6">
        <v>12</v>
      </c>
      <c r="C145" s="7" t="s">
        <v>7</v>
      </c>
      <c r="D145" s="11">
        <f t="shared" si="4"/>
        <v>3.5720000000000001E-3</v>
      </c>
      <c r="E145" s="11">
        <f t="shared" si="5"/>
        <v>1.5001936140134547E-6</v>
      </c>
    </row>
    <row r="146" spans="1:5" ht="15.75" x14ac:dyDescent="0.25">
      <c r="A146" s="2" t="s">
        <v>43</v>
      </c>
      <c r="B146" s="6">
        <v>13</v>
      </c>
      <c r="C146" s="7" t="s">
        <v>8</v>
      </c>
      <c r="D146" s="11">
        <f t="shared" si="4"/>
        <v>8075.0388240000002</v>
      </c>
      <c r="E146" s="11">
        <f t="shared" si="5"/>
        <v>3.3914114436381628</v>
      </c>
    </row>
    <row r="147" spans="1:5" ht="15.75" x14ac:dyDescent="0.25">
      <c r="A147" s="2" t="s">
        <v>60</v>
      </c>
      <c r="B147" s="6">
        <v>14</v>
      </c>
      <c r="C147" s="7" t="s">
        <v>9</v>
      </c>
      <c r="D147" s="14">
        <f t="shared" si="4"/>
        <v>0</v>
      </c>
      <c r="E147" s="11">
        <f t="shared" si="5"/>
        <v>0</v>
      </c>
    </row>
    <row r="148" spans="1:5" ht="15.75" x14ac:dyDescent="0.25">
      <c r="A148" s="2" t="s">
        <v>52</v>
      </c>
      <c r="B148" s="6">
        <v>15</v>
      </c>
      <c r="C148" s="7" t="s">
        <v>10</v>
      </c>
      <c r="D148" s="11">
        <f t="shared" si="4"/>
        <v>2.0168000000000002E-2</v>
      </c>
      <c r="E148" s="11">
        <f t="shared" si="5"/>
        <v>8.4702980983827993E-6</v>
      </c>
    </row>
    <row r="149" spans="1:5" ht="15.75" x14ac:dyDescent="0.25">
      <c r="A149" s="2" t="s">
        <v>48</v>
      </c>
      <c r="B149" s="6">
        <v>16</v>
      </c>
      <c r="C149" s="7" t="s">
        <v>11</v>
      </c>
      <c r="D149" s="11">
        <f t="shared" si="4"/>
        <v>1.390744</v>
      </c>
      <c r="E149" s="11">
        <f t="shared" si="5"/>
        <v>5.8409441980053977E-4</v>
      </c>
    </row>
    <row r="150" spans="1:5" ht="15.75" x14ac:dyDescent="0.25">
      <c r="A150" s="2" t="s">
        <v>64</v>
      </c>
      <c r="B150" s="6">
        <v>17</v>
      </c>
      <c r="C150" s="7" t="s">
        <v>12</v>
      </c>
      <c r="D150" s="14">
        <f t="shared" si="4"/>
        <v>0</v>
      </c>
      <c r="E150" s="11">
        <f t="shared" si="5"/>
        <v>0</v>
      </c>
    </row>
    <row r="151" spans="1:5" ht="15.75" x14ac:dyDescent="0.25">
      <c r="A151" s="2" t="s">
        <v>47</v>
      </c>
      <c r="B151" s="6">
        <v>18</v>
      </c>
      <c r="C151" s="7" t="s">
        <v>13</v>
      </c>
      <c r="D151" s="11">
        <f t="shared" si="4"/>
        <v>9.4867000000000007E-2</v>
      </c>
      <c r="E151" s="11">
        <f t="shared" si="5"/>
        <v>3.9842908057282866E-5</v>
      </c>
    </row>
    <row r="152" spans="1:5" ht="15.75" x14ac:dyDescent="0.25">
      <c r="A152" s="2" t="s">
        <v>49</v>
      </c>
      <c r="B152" s="6">
        <v>19</v>
      </c>
      <c r="C152" s="7" t="s">
        <v>14</v>
      </c>
      <c r="D152" s="11">
        <f>D24+D67+D109</f>
        <v>1.355645</v>
      </c>
      <c r="E152" s="11">
        <f t="shared" si="5"/>
        <v>5.693532955961002E-4</v>
      </c>
    </row>
    <row r="153" spans="1:5" ht="15.75" x14ac:dyDescent="0.25">
      <c r="A153" s="2" t="s">
        <v>65</v>
      </c>
      <c r="B153" s="6">
        <v>20</v>
      </c>
      <c r="C153" s="7" t="s">
        <v>15</v>
      </c>
      <c r="D153" s="11">
        <f t="shared" si="4"/>
        <v>2.4E-2</v>
      </c>
      <c r="E153" s="11">
        <f t="shared" si="5"/>
        <v>1.0079688336036651E-5</v>
      </c>
    </row>
    <row r="154" spans="1:5" ht="15.75" x14ac:dyDescent="0.25">
      <c r="A154" s="2" t="s">
        <v>66</v>
      </c>
      <c r="B154" s="6">
        <v>21</v>
      </c>
      <c r="C154" s="7" t="s">
        <v>16</v>
      </c>
      <c r="D154" s="14">
        <f>D26+D69+D111</f>
        <v>0</v>
      </c>
      <c r="E154" s="11">
        <f t="shared" si="5"/>
        <v>0</v>
      </c>
    </row>
    <row r="155" spans="1:5" ht="15.75" x14ac:dyDescent="0.25">
      <c r="A155" s="2" t="s">
        <v>57</v>
      </c>
      <c r="B155" s="6">
        <v>22</v>
      </c>
      <c r="C155" s="7" t="s">
        <v>17</v>
      </c>
      <c r="D155" s="14">
        <f>D27+D70+D111</f>
        <v>0</v>
      </c>
      <c r="E155" s="11">
        <f t="shared" si="5"/>
        <v>0</v>
      </c>
    </row>
    <row r="156" spans="1:5" ht="15.75" x14ac:dyDescent="0.25">
      <c r="A156" s="2" t="s">
        <v>67</v>
      </c>
      <c r="B156" s="6">
        <v>23</v>
      </c>
      <c r="C156" s="7" t="s">
        <v>18</v>
      </c>
      <c r="D156" s="14">
        <f t="shared" si="4"/>
        <v>0</v>
      </c>
      <c r="E156" s="11">
        <f t="shared" si="5"/>
        <v>0</v>
      </c>
    </row>
    <row r="157" spans="1:5" ht="15.75" x14ac:dyDescent="0.25">
      <c r="A157" s="2" t="s">
        <v>58</v>
      </c>
      <c r="B157" s="6">
        <v>24</v>
      </c>
      <c r="C157" s="7" t="s">
        <v>19</v>
      </c>
      <c r="D157" s="14">
        <f t="shared" si="4"/>
        <v>0</v>
      </c>
      <c r="E157" s="11">
        <f t="shared" si="5"/>
        <v>0</v>
      </c>
    </row>
    <row r="158" spans="1:5" ht="15.75" x14ac:dyDescent="0.25">
      <c r="A158" s="2" t="s">
        <v>68</v>
      </c>
      <c r="B158" s="6">
        <v>25</v>
      </c>
      <c r="C158" s="7" t="s">
        <v>20</v>
      </c>
      <c r="D158" s="14">
        <f>D30+D73+D116</f>
        <v>0.63219400000000003</v>
      </c>
      <c r="E158" s="11">
        <f t="shared" si="5"/>
        <v>2.6551327032968143E-4</v>
      </c>
    </row>
    <row r="159" spans="1:5" ht="15.75" x14ac:dyDescent="0.25">
      <c r="A159" s="2" t="s">
        <v>46</v>
      </c>
      <c r="B159" s="6">
        <v>26</v>
      </c>
      <c r="C159" s="7" t="s">
        <v>21</v>
      </c>
      <c r="D159" s="11">
        <f>D31+D74+D116</f>
        <v>1.5924550000000002</v>
      </c>
      <c r="E159" s="11">
        <f t="shared" si="5"/>
        <v>6.6881042038180189E-4</v>
      </c>
    </row>
    <row r="160" spans="1:5" ht="15.75" x14ac:dyDescent="0.25">
      <c r="A160" s="2"/>
      <c r="B160" s="6">
        <v>27</v>
      </c>
      <c r="C160" s="7" t="s">
        <v>22</v>
      </c>
      <c r="D160" s="14">
        <f t="shared" si="4"/>
        <v>0</v>
      </c>
      <c r="E160" s="11">
        <f t="shared" si="5"/>
        <v>0</v>
      </c>
    </row>
    <row r="161" spans="1:5" ht="15.75" x14ac:dyDescent="0.25">
      <c r="B161" s="22" t="s">
        <v>38</v>
      </c>
      <c r="C161" s="23"/>
      <c r="D161" s="23"/>
      <c r="E161" s="24"/>
    </row>
    <row r="162" spans="1:5" ht="15.75" x14ac:dyDescent="0.25">
      <c r="A162" s="2" t="s">
        <v>73</v>
      </c>
      <c r="B162" s="6">
        <v>1</v>
      </c>
      <c r="C162" s="7" t="s">
        <v>23</v>
      </c>
      <c r="D162" s="11">
        <f>D34+D77</f>
        <v>4.319</v>
      </c>
      <c r="E162" s="11">
        <f>D162*1000000/(2381.026*1000000)</f>
        <v>1.8139239134725954E-3</v>
      </c>
    </row>
    <row r="163" spans="1:5" ht="63" x14ac:dyDescent="0.25">
      <c r="A163" s="13" t="s">
        <v>74</v>
      </c>
      <c r="B163" s="4">
        <v>2</v>
      </c>
      <c r="C163" s="8" t="s">
        <v>24</v>
      </c>
      <c r="D163" s="4">
        <f t="shared" ref="D163:D171" si="6">D35+D78</f>
        <v>21.623999999999999</v>
      </c>
      <c r="E163" s="11">
        <f t="shared" ref="E163:E171" si="7">D163*1000000/(2381.026*1000000)</f>
        <v>9.0817991907690219E-3</v>
      </c>
    </row>
    <row r="164" spans="1:5" ht="15.75" x14ac:dyDescent="0.25">
      <c r="A164" s="2" t="s">
        <v>75</v>
      </c>
      <c r="B164" s="6">
        <v>3</v>
      </c>
      <c r="C164" s="7" t="s">
        <v>25</v>
      </c>
      <c r="D164" s="6">
        <f t="shared" si="6"/>
        <v>53.007999999999996</v>
      </c>
      <c r="E164" s="11">
        <f t="shared" si="7"/>
        <v>2.2262671638192944E-2</v>
      </c>
    </row>
    <row r="165" spans="1:5" ht="15.75" x14ac:dyDescent="0.25">
      <c r="A165" s="2" t="s">
        <v>76</v>
      </c>
      <c r="B165" s="6">
        <v>4</v>
      </c>
      <c r="C165" s="7" t="s">
        <v>26</v>
      </c>
      <c r="D165" s="6">
        <f>D37+D80</f>
        <v>0.26585999999999999</v>
      </c>
      <c r="E165" s="11">
        <f t="shared" si="7"/>
        <v>1.1165774754244599E-4</v>
      </c>
    </row>
    <row r="166" spans="1:5" ht="15.75" x14ac:dyDescent="0.25">
      <c r="A166" s="2" t="s">
        <v>77</v>
      </c>
      <c r="B166" s="6">
        <v>5</v>
      </c>
      <c r="C166" s="7" t="s">
        <v>27</v>
      </c>
      <c r="D166" s="6">
        <f t="shared" si="6"/>
        <v>28.579000000000001</v>
      </c>
      <c r="E166" s="11">
        <f t="shared" si="7"/>
        <v>1.2002808873149641E-2</v>
      </c>
    </row>
    <row r="167" spans="1:5" ht="15.75" x14ac:dyDescent="0.25">
      <c r="A167" s="2" t="s">
        <v>78</v>
      </c>
      <c r="B167" s="6">
        <v>6</v>
      </c>
      <c r="C167" s="7" t="s">
        <v>28</v>
      </c>
      <c r="D167" s="6">
        <f t="shared" si="6"/>
        <v>0.60499999999999998</v>
      </c>
      <c r="E167" s="11">
        <f t="shared" si="7"/>
        <v>2.5409214347092387E-4</v>
      </c>
    </row>
    <row r="168" spans="1:5" ht="15.75" x14ac:dyDescent="0.25">
      <c r="A168" s="2" t="s">
        <v>79</v>
      </c>
      <c r="B168" s="6">
        <v>7</v>
      </c>
      <c r="C168" s="7" t="s">
        <v>29</v>
      </c>
      <c r="D168" s="6">
        <f t="shared" si="6"/>
        <v>1392.972</v>
      </c>
      <c r="E168" s="11">
        <f t="shared" si="7"/>
        <v>0.58503015086773513</v>
      </c>
    </row>
    <row r="169" spans="1:5" ht="15.75" x14ac:dyDescent="0.25">
      <c r="A169" s="2" t="s">
        <v>80</v>
      </c>
      <c r="B169" s="6">
        <v>8</v>
      </c>
      <c r="C169" s="7" t="s">
        <v>30</v>
      </c>
      <c r="D169" s="6">
        <f t="shared" si="6"/>
        <v>5.9872829999999997</v>
      </c>
      <c r="E169" s="11">
        <f t="shared" si="7"/>
        <v>2.514581109152105E-3</v>
      </c>
    </row>
    <row r="170" spans="1:5" ht="15.75" x14ac:dyDescent="0.25">
      <c r="A170" s="2" t="s">
        <v>81</v>
      </c>
      <c r="B170" s="6">
        <v>9</v>
      </c>
      <c r="C170" s="7" t="s">
        <v>31</v>
      </c>
      <c r="D170" s="6">
        <f t="shared" si="6"/>
        <v>407.03800000000001</v>
      </c>
      <c r="E170" s="11">
        <f t="shared" si="7"/>
        <v>0.17095067420515359</v>
      </c>
    </row>
    <row r="171" spans="1:5" ht="15.75" x14ac:dyDescent="0.25">
      <c r="A171" s="2"/>
      <c r="B171" s="6">
        <v>10</v>
      </c>
      <c r="C171" s="7" t="s">
        <v>22</v>
      </c>
      <c r="D171" s="6">
        <f t="shared" si="6"/>
        <v>0</v>
      </c>
      <c r="E171" s="11">
        <f t="shared" si="7"/>
        <v>0</v>
      </c>
    </row>
  </sheetData>
  <mergeCells count="13">
    <mergeCell ref="B129:G129"/>
    <mergeCell ref="B133:E133"/>
    <mergeCell ref="B161:E161"/>
    <mergeCell ref="B90:E90"/>
    <mergeCell ref="B118:E118"/>
    <mergeCell ref="B88:E88"/>
    <mergeCell ref="B33:E33"/>
    <mergeCell ref="B5:E5"/>
    <mergeCell ref="D2:J2"/>
    <mergeCell ref="B3:E3"/>
    <mergeCell ref="B46:E46"/>
    <mergeCell ref="B48:E48"/>
    <mergeCell ref="B76:E7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Синьоокова Ирина</dc:creator>
  <cp:lastModifiedBy>sineokova</cp:lastModifiedBy>
  <cp:lastPrinted>2020-02-10T07:50:29Z</cp:lastPrinted>
  <dcterms:created xsi:type="dcterms:W3CDTF">2019-11-07T11:23:32Z</dcterms:created>
  <dcterms:modified xsi:type="dcterms:W3CDTF">2023-06-14T07:24:08Z</dcterms:modified>
</cp:coreProperties>
</file>