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Екологічні звіти\ВТВ\Інформація про вплив на НС\2021\"/>
    </mc:Choice>
  </mc:AlternateContent>
  <xr:revisionPtr revIDLastSave="0" documentId="13_ncr:1_{DAF0C01A-951C-4FE0-AABC-4AE082DDC0E0}" xr6:coauthVersionLast="47" xr6:coauthVersionMax="47" xr10:uidLastSave="{00000000-0000-0000-0000-000000000000}"/>
  <bookViews>
    <workbookView xWindow="14010" yWindow="330" windowWidth="14190" windowHeight="150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1" l="1"/>
  <c r="E164" i="1"/>
  <c r="E165" i="1"/>
  <c r="E166" i="1"/>
  <c r="E167" i="1"/>
  <c r="E168" i="1"/>
  <c r="E169" i="1"/>
  <c r="E170" i="1"/>
  <c r="E171" i="1"/>
  <c r="E16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34" i="1"/>
  <c r="F134" i="1"/>
  <c r="E91" i="1"/>
  <c r="E49" i="1"/>
  <c r="E6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77" i="1"/>
  <c r="D58" i="1"/>
  <c r="D74" i="1"/>
  <c r="D67" i="1"/>
  <c r="D66" i="1"/>
  <c r="D64" i="1"/>
  <c r="D63" i="1"/>
  <c r="D61" i="1"/>
  <c r="D60" i="1"/>
  <c r="D59" i="1"/>
  <c r="D57" i="1"/>
  <c r="D56" i="1"/>
  <c r="D55" i="1"/>
  <c r="D51" i="1"/>
  <c r="D50" i="1"/>
  <c r="D49" i="1"/>
  <c r="D100" i="1"/>
  <c r="D116" i="1"/>
  <c r="D112" i="1"/>
  <c r="D109" i="1"/>
  <c r="D108" i="1"/>
  <c r="D106" i="1"/>
  <c r="D105" i="1"/>
  <c r="D103" i="1"/>
  <c r="D102" i="1"/>
  <c r="D101" i="1"/>
  <c r="D99" i="1"/>
  <c r="D98" i="1"/>
  <c r="D97" i="1"/>
  <c r="D96" i="1"/>
  <c r="D95" i="1"/>
  <c r="D93" i="1"/>
  <c r="D91" i="1"/>
  <c r="D38" i="1"/>
  <c r="D37" i="1"/>
  <c r="D42" i="1"/>
  <c r="D41" i="1"/>
  <c r="D40" i="1"/>
  <c r="D39" i="1"/>
  <c r="D36" i="1"/>
  <c r="D35" i="1"/>
  <c r="D34" i="1"/>
  <c r="D162" i="1" s="1"/>
  <c r="D7" i="1"/>
  <c r="D23" i="1"/>
  <c r="D18" i="1"/>
  <c r="D15" i="1"/>
  <c r="D31" i="1"/>
  <c r="D24" i="1"/>
  <c r="D25" i="1"/>
  <c r="D21" i="1"/>
  <c r="D20" i="1"/>
  <c r="D17" i="1"/>
  <c r="D16" i="1"/>
  <c r="D14" i="1"/>
  <c r="D12" i="1"/>
  <c r="D11" i="1"/>
  <c r="D9" i="1"/>
  <c r="D8" i="1"/>
  <c r="D6" i="1"/>
  <c r="E43" i="1"/>
  <c r="D134" i="1"/>
  <c r="D94" i="1"/>
  <c r="D70" i="1"/>
  <c r="D92" i="1"/>
  <c r="D54" i="1"/>
  <c r="D53" i="1"/>
  <c r="D52" i="1"/>
  <c r="D152" i="1" l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44" i="1"/>
  <c r="D146" i="1"/>
  <c r="D163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36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<sst xmlns="http://schemas.openxmlformats.org/spreadsheetml/2006/main" count="325" uniqueCount="85">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</sst>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topLeftCell="A123" workbookViewId="0">
      <selection activeCell="G164" sqref="G164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28" t="s">
        <v>42</v>
      </c>
      <c r="E2" s="28"/>
      <c r="F2" s="28"/>
      <c r="G2" s="28"/>
      <c r="H2" s="28"/>
      <c r="I2" s="28"/>
      <c r="J2" s="28"/>
      <c r="K2" s="1"/>
      <c r="L2" s="1"/>
      <c r="M2" s="1"/>
    </row>
    <row r="3" spans="1:13" ht="17.649999999999999" customHeight="1" x14ac:dyDescent="0.25">
      <c r="B3" s="21" t="s">
        <v>70</v>
      </c>
      <c r="C3" s="21"/>
      <c r="D3" s="21"/>
      <c r="E3" s="21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5" t="s">
        <v>39</v>
      </c>
      <c r="C5" s="26"/>
      <c r="D5" s="26"/>
      <c r="E5" s="27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1">
        <f>1877.912+0</f>
        <v>1877.912</v>
      </c>
      <c r="E6" s="11">
        <f>D6*1000000/(971.9146*1000000)</f>
        <v>1.9321779917700588</v>
      </c>
      <c r="F6" s="3">
        <v>971.91459999999995</v>
      </c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7" t="s">
        <v>1</v>
      </c>
      <c r="D7" s="19">
        <f>0.213+0</f>
        <v>0.21299999999999999</v>
      </c>
      <c r="E7" s="11">
        <f t="shared" ref="E7:E42" si="0">D7*1000000/(971.9146*1000000)</f>
        <v>2.1915505745052086E-4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1">
        <f>15001.419+0</f>
        <v>15001.419</v>
      </c>
      <c r="E8" s="11">
        <f t="shared" si="0"/>
        <v>15.434914754856033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7" t="s">
        <v>32</v>
      </c>
      <c r="D9" s="14">
        <f>0+0</f>
        <v>0</v>
      </c>
      <c r="E9" s="11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7" t="s">
        <v>3</v>
      </c>
      <c r="D11" s="18">
        <f>0+0</f>
        <v>0</v>
      </c>
      <c r="E11" s="11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1">
        <f>0.01+0</f>
        <v>0.01</v>
      </c>
      <c r="E12" s="11">
        <f t="shared" si="0"/>
        <v>1.0288969833357786E-5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7" t="s">
        <v>35</v>
      </c>
      <c r="D13" s="18">
        <v>0</v>
      </c>
      <c r="E13" s="11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1">
        <f>120.686+0</f>
        <v>120.68600000000001</v>
      </c>
      <c r="E14" s="11">
        <f t="shared" si="0"/>
        <v>0.12417346133086178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1">
        <f>859775.777+0</f>
        <v>859775.777</v>
      </c>
      <c r="E15" s="11">
        <f t="shared" si="0"/>
        <v>884.62070330047516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1">
        <f>13.256+0</f>
        <v>13.256</v>
      </c>
      <c r="E16" s="11">
        <f t="shared" si="0"/>
        <v>1.3639058411099083E-2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1">
        <f>0+0</f>
        <v>0</v>
      </c>
      <c r="E17" s="11">
        <f t="shared" si="0"/>
        <v>0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1">
        <f>1313.792+0</f>
        <v>1313.7919999999999</v>
      </c>
      <c r="E18" s="11">
        <f t="shared" si="0"/>
        <v>1.3517566255306794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1">
        <f>0.00125+0</f>
        <v>1.25E-3</v>
      </c>
      <c r="E20" s="11">
        <f t="shared" si="0"/>
        <v>1.2861212291697233E-6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1">
        <f>0.392+0</f>
        <v>0.39200000000000002</v>
      </c>
      <c r="E21" s="11">
        <f t="shared" si="0"/>
        <v>4.0332761746762524E-4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7" t="s">
        <v>12</v>
      </c>
      <c r="D22" s="18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1">
        <f>0.034+0</f>
        <v>3.4000000000000002E-2</v>
      </c>
      <c r="E23" s="11">
        <f t="shared" si="0"/>
        <v>3.4982497433416477E-5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1">
        <f>0.381+0</f>
        <v>0.38100000000000001</v>
      </c>
      <c r="E24" s="11">
        <f t="shared" si="0"/>
        <v>3.9200975065093168E-4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7" t="s">
        <v>15</v>
      </c>
      <c r="D25" s="18">
        <f>0.024+0</f>
        <v>2.4E-2</v>
      </c>
      <c r="E25" s="11">
        <f t="shared" si="0"/>
        <v>2.4693527600058689E-5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7" t="s">
        <v>16</v>
      </c>
      <c r="D26" s="14">
        <v>0</v>
      </c>
      <c r="E26" s="11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7" t="s">
        <v>17</v>
      </c>
      <c r="D27" s="14">
        <v>0</v>
      </c>
      <c r="E27" s="11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7" t="s">
        <v>18</v>
      </c>
      <c r="D28" s="14">
        <v>0</v>
      </c>
      <c r="E28" s="11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7" t="s">
        <v>19</v>
      </c>
      <c r="D29" s="14">
        <v>0</v>
      </c>
      <c r="E29" s="11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7" t="s">
        <v>20</v>
      </c>
      <c r="D30" s="14">
        <v>0</v>
      </c>
      <c r="E30" s="11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1">
        <f>0.25+0</f>
        <v>0.25</v>
      </c>
      <c r="E31" s="11">
        <f t="shared" si="0"/>
        <v>2.5722424583394469E-4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4">
        <v>0</v>
      </c>
      <c r="E32" s="11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2" t="s">
        <v>38</v>
      </c>
      <c r="C33" s="23"/>
      <c r="D33" s="23"/>
      <c r="E33" s="24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1">
        <f>3.025+0</f>
        <v>3.0249999999999999</v>
      </c>
      <c r="E34" s="11">
        <f t="shared" si="0"/>
        <v>3.1124133745907305E-3</v>
      </c>
      <c r="F34" s="3"/>
      <c r="G34" s="3"/>
      <c r="H34" s="3"/>
      <c r="I34" s="3"/>
      <c r="J34" s="3"/>
    </row>
    <row r="35" spans="1:10" ht="44.25" customHeight="1" x14ac:dyDescent="0.25">
      <c r="A35" s="13" t="s">
        <v>74</v>
      </c>
      <c r="B35" s="4">
        <v>2</v>
      </c>
      <c r="C35" s="8" t="s">
        <v>24</v>
      </c>
      <c r="D35" s="12">
        <f>1.084+0</f>
        <v>1.0840000000000001</v>
      </c>
      <c r="E35" s="20">
        <f t="shared" si="0"/>
        <v>1.1153243299359841E-3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1">
        <f>9.226+0</f>
        <v>9.2260000000000009</v>
      </c>
      <c r="E36" s="11">
        <f t="shared" si="0"/>
        <v>9.4926035682558942E-3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1">
        <f>0.12748</f>
        <v>0.12748000000000001</v>
      </c>
      <c r="E37" s="11">
        <f t="shared" si="0"/>
        <v>1.3116378743564507E-4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1">
        <f>3.16+0</f>
        <v>3.16</v>
      </c>
      <c r="E38" s="11">
        <f t="shared" si="0"/>
        <v>3.2513144673410608E-3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1">
        <f>0.107+0</f>
        <v>0.107</v>
      </c>
      <c r="E39" s="11">
        <f t="shared" si="0"/>
        <v>1.1009197721692832E-4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1">
        <f>676.513+0</f>
        <v>676.51300000000003</v>
      </c>
      <c r="E40" s="11">
        <f t="shared" si="0"/>
        <v>0.69606218488743765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1">
        <f>0.332+0</f>
        <v>0.33200000000000002</v>
      </c>
      <c r="E41" s="11">
        <f t="shared" si="0"/>
        <v>3.415937984674785E-4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1">
        <f>132.843+0</f>
        <v>132.84299999999999</v>
      </c>
      <c r="E42" s="11">
        <f t="shared" si="0"/>
        <v>0.13668176195727483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4">
        <v>0</v>
      </c>
      <c r="E43" s="11">
        <f t="shared" ref="E43" si="1">D43*1000000/(1468.287*1000000)</f>
        <v>0</v>
      </c>
      <c r="F43" s="3"/>
      <c r="G43" s="3"/>
      <c r="H43" s="3"/>
      <c r="I43" s="3"/>
      <c r="J43" s="3"/>
    </row>
    <row r="46" spans="1:10" ht="15.75" x14ac:dyDescent="0.25">
      <c r="B46" s="21" t="s">
        <v>71</v>
      </c>
      <c r="C46" s="21"/>
      <c r="D46" s="21"/>
      <c r="E46" s="21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5" t="s">
        <v>39</v>
      </c>
      <c r="C48" s="26"/>
      <c r="D48" s="26"/>
      <c r="E48" s="27"/>
    </row>
    <row r="49" spans="1:6" ht="15.75" x14ac:dyDescent="0.25">
      <c r="A49" s="2" t="s">
        <v>61</v>
      </c>
      <c r="B49" s="6">
        <v>1</v>
      </c>
      <c r="C49" s="7" t="s">
        <v>0</v>
      </c>
      <c r="D49" s="11">
        <f>814.7338+0</f>
        <v>814.73379999999997</v>
      </c>
      <c r="E49" s="11">
        <f>D49*1000000/(735.80108*1000000)</f>
        <v>1.1072745367538737</v>
      </c>
      <c r="F49">
        <v>735.80799999999999</v>
      </c>
    </row>
    <row r="50" spans="1:6" ht="15.75" x14ac:dyDescent="0.25">
      <c r="A50" s="2" t="s">
        <v>62</v>
      </c>
      <c r="B50" s="6">
        <v>2</v>
      </c>
      <c r="C50" s="7" t="s">
        <v>1</v>
      </c>
      <c r="D50" s="11">
        <f>0.002271+0</f>
        <v>2.271E-3</v>
      </c>
      <c r="E50" s="11">
        <f t="shared" ref="E50:E86" si="2">D50*1000000/(735.80108*1000000)</f>
        <v>3.0864320014316913E-6</v>
      </c>
    </row>
    <row r="51" spans="1:6" ht="15.75" x14ac:dyDescent="0.25">
      <c r="A51" s="2" t="s">
        <v>44</v>
      </c>
      <c r="B51" s="6">
        <v>3</v>
      </c>
      <c r="C51" s="7" t="s">
        <v>2</v>
      </c>
      <c r="D51" s="11">
        <f>7720.466487+0</f>
        <v>7720.4664869999997</v>
      </c>
      <c r="E51" s="11">
        <f t="shared" si="2"/>
        <v>10.49260010191885</v>
      </c>
    </row>
    <row r="52" spans="1:6" ht="15.75" x14ac:dyDescent="0.25">
      <c r="A52" s="2" t="s">
        <v>54</v>
      </c>
      <c r="B52" s="6">
        <v>4</v>
      </c>
      <c r="C52" s="7" t="s">
        <v>32</v>
      </c>
      <c r="D52" s="14">
        <f>0.00046</f>
        <v>4.6000000000000001E-4</v>
      </c>
      <c r="E52" s="11">
        <f t="shared" si="2"/>
        <v>6.2516896550355699E-7</v>
      </c>
    </row>
    <row r="53" spans="1:6" ht="15.75" x14ac:dyDescent="0.25">
      <c r="A53" s="2" t="s">
        <v>55</v>
      </c>
      <c r="B53" s="6">
        <v>5</v>
      </c>
      <c r="C53" s="7" t="s">
        <v>33</v>
      </c>
      <c r="D53" s="14">
        <f>0.0010357</f>
        <v>1.0357000000000001E-3</v>
      </c>
      <c r="E53" s="11">
        <f t="shared" si="2"/>
        <v>1.4075815164609436E-6</v>
      </c>
    </row>
    <row r="54" spans="1:6" ht="15.75" x14ac:dyDescent="0.25">
      <c r="A54" s="2" t="s">
        <v>56</v>
      </c>
      <c r="B54" s="6">
        <v>6</v>
      </c>
      <c r="C54" s="7" t="s">
        <v>3</v>
      </c>
      <c r="D54" s="14">
        <f>0.00077</f>
        <v>7.6999999999999996E-4</v>
      </c>
      <c r="E54" s="11">
        <f t="shared" si="2"/>
        <v>1.046478485734215E-6</v>
      </c>
    </row>
    <row r="55" spans="1:6" ht="15.75" x14ac:dyDescent="0.25">
      <c r="A55" s="2" t="s">
        <v>50</v>
      </c>
      <c r="B55" s="6">
        <v>7</v>
      </c>
      <c r="C55" s="7" t="s">
        <v>34</v>
      </c>
      <c r="D55" s="11">
        <f>0.07553+0</f>
        <v>7.553E-2</v>
      </c>
      <c r="E55" s="11">
        <f t="shared" si="2"/>
        <v>1.0265002600974709E-4</v>
      </c>
    </row>
    <row r="56" spans="1:6" ht="15.75" x14ac:dyDescent="0.25">
      <c r="A56" s="2" t="s">
        <v>63</v>
      </c>
      <c r="B56" s="6">
        <v>8</v>
      </c>
      <c r="C56" s="7" t="s">
        <v>35</v>
      </c>
      <c r="D56" s="11">
        <f>0.086874+0</f>
        <v>8.6874000000000007E-2</v>
      </c>
      <c r="E56" s="11">
        <f t="shared" si="2"/>
        <v>1.1806723632425221E-4</v>
      </c>
    </row>
    <row r="57" spans="1:6" ht="15.75" x14ac:dyDescent="0.25">
      <c r="A57" s="2" t="s">
        <v>45</v>
      </c>
      <c r="B57" s="6">
        <v>9</v>
      </c>
      <c r="C57" s="7" t="s">
        <v>4</v>
      </c>
      <c r="D57" s="11">
        <f>10.834499+0</f>
        <v>10.834498999999999</v>
      </c>
      <c r="E57" s="11">
        <f t="shared" si="2"/>
        <v>1.4724766372998528E-2</v>
      </c>
    </row>
    <row r="58" spans="1:6" ht="15.75" x14ac:dyDescent="0.25">
      <c r="A58" s="2" t="s">
        <v>59</v>
      </c>
      <c r="B58" s="6">
        <v>10</v>
      </c>
      <c r="C58" s="7" t="s">
        <v>5</v>
      </c>
      <c r="D58" s="11">
        <f>662989.364337+0</f>
        <v>662989.36433699995</v>
      </c>
      <c r="E58" s="11">
        <f t="shared" si="2"/>
        <v>901.04429357048514</v>
      </c>
    </row>
    <row r="59" spans="1:6" ht="15.75" x14ac:dyDescent="0.25">
      <c r="A59" s="2" t="s">
        <v>51</v>
      </c>
      <c r="B59" s="6">
        <v>11</v>
      </c>
      <c r="C59" s="7" t="s">
        <v>6</v>
      </c>
      <c r="D59" s="11">
        <f>8.327734+0</f>
        <v>8.3277339999999995</v>
      </c>
      <c r="E59" s="11">
        <f t="shared" si="2"/>
        <v>1.1317914890801736E-2</v>
      </c>
    </row>
    <row r="60" spans="1:6" ht="15.75" x14ac:dyDescent="0.25">
      <c r="A60" s="2" t="s">
        <v>53</v>
      </c>
      <c r="B60" s="6">
        <v>12</v>
      </c>
      <c r="C60" s="7" t="s">
        <v>7</v>
      </c>
      <c r="D60" s="11">
        <f>0.000546+0</f>
        <v>5.4600000000000004E-4</v>
      </c>
      <c r="E60" s="11">
        <f t="shared" si="2"/>
        <v>7.4204838079335245E-7</v>
      </c>
    </row>
    <row r="61" spans="1:6" ht="15.75" x14ac:dyDescent="0.25">
      <c r="A61" s="2" t="s">
        <v>43</v>
      </c>
      <c r="B61" s="6">
        <v>13</v>
      </c>
      <c r="C61" s="7" t="s">
        <v>8</v>
      </c>
      <c r="D61" s="11">
        <f>3390.052003+0</f>
        <v>3390.0520029999998</v>
      </c>
      <c r="E61" s="11">
        <f t="shared" si="2"/>
        <v>4.6072941385190687</v>
      </c>
    </row>
    <row r="62" spans="1:6" ht="15.75" x14ac:dyDescent="0.25">
      <c r="A62" s="2" t="s">
        <v>60</v>
      </c>
      <c r="B62" s="6">
        <v>14</v>
      </c>
      <c r="C62" s="7" t="s">
        <v>9</v>
      </c>
      <c r="D62" s="14">
        <v>0</v>
      </c>
      <c r="E62" s="11">
        <f t="shared" si="2"/>
        <v>0</v>
      </c>
    </row>
    <row r="63" spans="1:6" ht="15.75" x14ac:dyDescent="0.25">
      <c r="A63" s="2" t="s">
        <v>52</v>
      </c>
      <c r="B63" s="6">
        <v>15</v>
      </c>
      <c r="C63" s="7" t="s">
        <v>10</v>
      </c>
      <c r="D63" s="11">
        <f>0.016989+0</f>
        <v>1.6989000000000001E-2</v>
      </c>
      <c r="E63" s="11">
        <f t="shared" si="2"/>
        <v>2.3089120771608543E-5</v>
      </c>
    </row>
    <row r="64" spans="1:6" ht="15.75" x14ac:dyDescent="0.25">
      <c r="A64" s="2" t="s">
        <v>48</v>
      </c>
      <c r="B64" s="6">
        <v>16</v>
      </c>
      <c r="C64" s="7" t="s">
        <v>11</v>
      </c>
      <c r="D64" s="11">
        <f>0.530742+0</f>
        <v>0.53074200000000005</v>
      </c>
      <c r="E64" s="11">
        <f t="shared" si="2"/>
        <v>7.213117980201932E-4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4">
        <v>0</v>
      </c>
      <c r="E65" s="11">
        <f t="shared" si="2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1">
        <f>0.034967+0</f>
        <v>3.4966999999999998E-2</v>
      </c>
      <c r="E66" s="11">
        <f t="shared" si="2"/>
        <v>4.7522354819049735E-5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1">
        <f>0.493945+0</f>
        <v>0.49394500000000002</v>
      </c>
      <c r="E67" s="11">
        <f t="shared" si="2"/>
        <v>6.7130235796881402E-4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4">
        <v>0</v>
      </c>
      <c r="E68" s="11">
        <f t="shared" si="2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4">
        <v>0</v>
      </c>
      <c r="E69" s="11">
        <f t="shared" si="2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4">
        <f>0+0</f>
        <v>0</v>
      </c>
      <c r="E70" s="11">
        <f t="shared" si="2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4">
        <v>0</v>
      </c>
      <c r="E71" s="11">
        <f t="shared" si="2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4">
        <v>0</v>
      </c>
      <c r="E72" s="11">
        <f t="shared" si="2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4">
        <v>0</v>
      </c>
      <c r="E73" s="11">
        <f t="shared" si="2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1">
        <f>0.710261+0</f>
        <v>0.71026100000000003</v>
      </c>
      <c r="E74" s="11">
        <f t="shared" si="2"/>
        <v>9.6528942305983026E-4</v>
      </c>
    </row>
    <row r="75" spans="1:5" ht="15.75" x14ac:dyDescent="0.25">
      <c r="A75" s="2"/>
      <c r="B75" s="6">
        <v>27</v>
      </c>
      <c r="C75" s="7" t="s">
        <v>22</v>
      </c>
      <c r="D75" s="14">
        <v>0</v>
      </c>
      <c r="E75" s="11">
        <f t="shared" si="2"/>
        <v>0</v>
      </c>
    </row>
    <row r="76" spans="1:5" ht="15.75" x14ac:dyDescent="0.25">
      <c r="B76" s="22" t="s">
        <v>38</v>
      </c>
      <c r="C76" s="23"/>
      <c r="D76" s="23"/>
      <c r="E76" s="24"/>
    </row>
    <row r="77" spans="1:5" ht="15.75" x14ac:dyDescent="0.25">
      <c r="A77" s="2" t="s">
        <v>73</v>
      </c>
      <c r="B77" s="6">
        <v>1</v>
      </c>
      <c r="C77" s="7" t="s">
        <v>23</v>
      </c>
      <c r="D77" s="11">
        <f>1.294</f>
        <v>1.294</v>
      </c>
      <c r="E77" s="11">
        <f t="shared" si="2"/>
        <v>1.7586274812208757E-3</v>
      </c>
    </row>
    <row r="78" spans="1:5" ht="63" x14ac:dyDescent="0.25">
      <c r="A78" s="13" t="s">
        <v>74</v>
      </c>
      <c r="B78" s="4">
        <v>2</v>
      </c>
      <c r="C78" s="8" t="s">
        <v>24</v>
      </c>
      <c r="D78" s="12">
        <v>20.54</v>
      </c>
      <c r="E78" s="20">
        <f t="shared" si="2"/>
        <v>2.7915153372702308E-2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1">
        <v>43.781999999999996</v>
      </c>
      <c r="E79" s="11">
        <f t="shared" si="2"/>
        <v>5.9502494886253768E-2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1">
        <v>0.13838</v>
      </c>
      <c r="E80" s="11">
        <f t="shared" si="2"/>
        <v>1.8806713357909178E-4</v>
      </c>
    </row>
    <row r="81" spans="1:6" ht="15.75" x14ac:dyDescent="0.25">
      <c r="A81" s="2" t="s">
        <v>77</v>
      </c>
      <c r="B81" s="6">
        <v>5</v>
      </c>
      <c r="C81" s="7" t="s">
        <v>27</v>
      </c>
      <c r="D81" s="11">
        <v>25.419</v>
      </c>
      <c r="E81" s="11">
        <f t="shared" si="2"/>
        <v>3.454602159594547E-2</v>
      </c>
    </row>
    <row r="82" spans="1:6" ht="15.75" x14ac:dyDescent="0.25">
      <c r="A82" s="2" t="s">
        <v>78</v>
      </c>
      <c r="B82" s="6">
        <v>6</v>
      </c>
      <c r="C82" s="7" t="s">
        <v>28</v>
      </c>
      <c r="D82" s="11">
        <v>0.498</v>
      </c>
      <c r="E82" s="11">
        <f t="shared" si="2"/>
        <v>6.7681335830602478E-4</v>
      </c>
    </row>
    <row r="83" spans="1:6" ht="15.75" x14ac:dyDescent="0.25">
      <c r="A83" s="2" t="s">
        <v>79</v>
      </c>
      <c r="B83" s="6">
        <v>7</v>
      </c>
      <c r="C83" s="7" t="s">
        <v>29</v>
      </c>
      <c r="D83" s="11">
        <v>716.45899999999995</v>
      </c>
      <c r="E83" s="11">
        <f t="shared" si="2"/>
        <v>0.97371289533850647</v>
      </c>
    </row>
    <row r="84" spans="1:6" ht="15.75" x14ac:dyDescent="0.25">
      <c r="A84" s="2" t="s">
        <v>80</v>
      </c>
      <c r="B84" s="6">
        <v>8</v>
      </c>
      <c r="C84" s="7" t="s">
        <v>30</v>
      </c>
      <c r="D84" s="11">
        <v>5.6552829999999998</v>
      </c>
      <c r="E84" s="11">
        <f t="shared" si="2"/>
        <v>7.6858857016083746E-3</v>
      </c>
    </row>
    <row r="85" spans="1:6" ht="15.75" x14ac:dyDescent="0.25">
      <c r="A85" s="2" t="s">
        <v>81</v>
      </c>
      <c r="B85" s="6">
        <v>9</v>
      </c>
      <c r="C85" s="7" t="s">
        <v>31</v>
      </c>
      <c r="D85" s="11">
        <v>274.19499999999999</v>
      </c>
      <c r="E85" s="11">
        <f t="shared" si="2"/>
        <v>0.37264827064401701</v>
      </c>
    </row>
    <row r="86" spans="1:6" ht="15.75" x14ac:dyDescent="0.25">
      <c r="A86" s="2"/>
      <c r="B86" s="6">
        <v>10</v>
      </c>
      <c r="C86" s="7" t="s">
        <v>22</v>
      </c>
      <c r="D86" s="14">
        <v>0</v>
      </c>
      <c r="E86" s="11">
        <f t="shared" si="2"/>
        <v>0</v>
      </c>
    </row>
    <row r="88" spans="1:6" ht="15.75" x14ac:dyDescent="0.25">
      <c r="B88" s="21" t="s">
        <v>72</v>
      </c>
      <c r="C88" s="21"/>
      <c r="D88" s="21"/>
      <c r="E88" s="21"/>
    </row>
    <row r="89" spans="1:6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5.75" x14ac:dyDescent="0.25">
      <c r="B90" s="25" t="s">
        <v>39</v>
      </c>
      <c r="C90" s="26"/>
      <c r="D90" s="26"/>
      <c r="E90" s="27"/>
    </row>
    <row r="91" spans="1:6" ht="15.75" x14ac:dyDescent="0.25">
      <c r="A91" s="2" t="s">
        <v>61</v>
      </c>
      <c r="B91" s="6">
        <v>1</v>
      </c>
      <c r="C91" s="7" t="s">
        <v>0</v>
      </c>
      <c r="D91" s="11">
        <f>1051.2471+0</f>
        <v>1051.2471</v>
      </c>
      <c r="E91" s="11">
        <f>D91*1000000/(673.303224*1000000)</f>
        <v>1.5613278869432534</v>
      </c>
      <c r="F91">
        <v>673.303</v>
      </c>
    </row>
    <row r="92" spans="1:6" ht="15.75" x14ac:dyDescent="0.25">
      <c r="A92" s="2" t="s">
        <v>62</v>
      </c>
      <c r="B92" s="6">
        <v>2</v>
      </c>
      <c r="C92" s="7" t="s">
        <v>1</v>
      </c>
      <c r="D92" s="11">
        <f>0.000062+0</f>
        <v>6.2000000000000003E-5</v>
      </c>
      <c r="E92" s="11">
        <f t="shared" ref="E92:E117" si="3">D92*1000000/(673.303224*1000000)</f>
        <v>9.2083325595363556E-8</v>
      </c>
    </row>
    <row r="93" spans="1:6" ht="15.75" x14ac:dyDescent="0.25">
      <c r="A93" s="2" t="s">
        <v>44</v>
      </c>
      <c r="B93" s="6">
        <v>3</v>
      </c>
      <c r="C93" s="7" t="s">
        <v>2</v>
      </c>
      <c r="D93" s="11">
        <f>6914.3257+0</f>
        <v>6914.3257000000003</v>
      </c>
      <c r="E93" s="11">
        <f t="shared" si="3"/>
        <v>10.269259753314355</v>
      </c>
    </row>
    <row r="94" spans="1:6" ht="15.75" x14ac:dyDescent="0.25">
      <c r="A94" s="2" t="s">
        <v>54</v>
      </c>
      <c r="B94" s="6">
        <v>4</v>
      </c>
      <c r="C94" s="7" t="s">
        <v>32</v>
      </c>
      <c r="D94" s="14">
        <f>0.00046</f>
        <v>4.6000000000000001E-4</v>
      </c>
      <c r="E94" s="11">
        <f t="shared" si="3"/>
        <v>6.8319886732043923E-7</v>
      </c>
    </row>
    <row r="95" spans="1:6" ht="15.75" x14ac:dyDescent="0.25">
      <c r="A95" s="2" t="s">
        <v>55</v>
      </c>
      <c r="B95" s="6">
        <v>5</v>
      </c>
      <c r="C95" s="7" t="s">
        <v>33</v>
      </c>
      <c r="D95" s="14">
        <f>0.001511</f>
        <v>1.511E-3</v>
      </c>
      <c r="E95" s="11">
        <f t="shared" si="3"/>
        <v>2.2441597576547472E-6</v>
      </c>
    </row>
    <row r="96" spans="1:6" ht="15.75" x14ac:dyDescent="0.25">
      <c r="A96" s="2" t="s">
        <v>56</v>
      </c>
      <c r="B96" s="6">
        <v>6</v>
      </c>
      <c r="C96" s="7" t="s">
        <v>3</v>
      </c>
      <c r="D96" s="14">
        <f>0.00005</f>
        <v>5.0000000000000002E-5</v>
      </c>
      <c r="E96" s="11">
        <f t="shared" si="3"/>
        <v>7.426074644787383E-8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1">
        <f>0.01187</f>
        <v>1.187E-2</v>
      </c>
      <c r="E97" s="11">
        <f t="shared" si="3"/>
        <v>1.7629501206725249E-5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1">
        <f>0.000166+0</f>
        <v>1.66E-4</v>
      </c>
      <c r="E98" s="11">
        <f t="shared" si="3"/>
        <v>2.4654567820694115E-7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1">
        <f>95.89385+0</f>
        <v>95.89385</v>
      </c>
      <c r="E99" s="11">
        <f t="shared" si="3"/>
        <v>0.14242297761520892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1">
        <f>632150.642+0</f>
        <v>632150.64199999999</v>
      </c>
      <c r="E100" s="11">
        <f t="shared" si="3"/>
        <v>938.87957084845323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1">
        <f>8.246269+0</f>
        <v>8.2462689999999998</v>
      </c>
      <c r="E101" s="11">
        <f t="shared" si="3"/>
        <v>1.2247481826999243E-2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1">
        <f>0.003026+0</f>
        <v>3.026E-3</v>
      </c>
      <c r="E102" s="11">
        <f t="shared" si="3"/>
        <v>4.494260375025324E-6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1">
        <f>3371.194821+0</f>
        <v>3371.194821</v>
      </c>
      <c r="E103" s="11">
        <f t="shared" si="3"/>
        <v>5.0069488765733281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4">
        <v>0</v>
      </c>
      <c r="E104" s="11">
        <f t="shared" si="3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1">
        <f>0.001929+0</f>
        <v>1.9289999999999999E-3</v>
      </c>
      <c r="E105" s="11">
        <f t="shared" si="3"/>
        <v>2.8649795979589727E-6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1">
        <f>0.468002+0</f>
        <v>0.46800199999999997</v>
      </c>
      <c r="E106" s="11">
        <f t="shared" si="3"/>
        <v>6.9508355718195703E-4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1">
        <v>0</v>
      </c>
      <c r="E107" s="11">
        <f t="shared" si="3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1">
        <f>0.0259+0</f>
        <v>2.5899999999999999E-2</v>
      </c>
      <c r="E108" s="11">
        <f t="shared" si="3"/>
        <v>3.8467066659998643E-5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1">
        <f>0.4807+0</f>
        <v>0.48070000000000002</v>
      </c>
      <c r="E109" s="11">
        <f t="shared" si="3"/>
        <v>7.1394281634985898E-4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4">
        <v>0</v>
      </c>
      <c r="E110" s="11">
        <f t="shared" si="3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4">
        <v>0</v>
      </c>
      <c r="E111" s="11">
        <f t="shared" si="3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11">
        <f>0.00761+0</f>
        <v>7.6099999999999996E-3</v>
      </c>
      <c r="E112" s="11">
        <f t="shared" si="3"/>
        <v>1.1302485609366398E-5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4">
        <v>0</v>
      </c>
      <c r="E113" s="11">
        <f t="shared" si="3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4">
        <v>0</v>
      </c>
      <c r="E114" s="11">
        <f t="shared" si="3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4">
        <v>0</v>
      </c>
      <c r="E115" s="11">
        <f t="shared" si="3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1">
        <f>0.632194+0</f>
        <v>0.63219400000000003</v>
      </c>
      <c r="E116" s="11">
        <f t="shared" si="3"/>
        <v>9.3894396679734305E-4</v>
      </c>
    </row>
    <row r="117" spans="1:5" ht="15.75" x14ac:dyDescent="0.25">
      <c r="A117" s="2"/>
      <c r="B117" s="6">
        <v>27</v>
      </c>
      <c r="C117" s="7" t="s">
        <v>22</v>
      </c>
      <c r="D117" s="14">
        <v>0</v>
      </c>
      <c r="E117" s="11">
        <f t="shared" si="3"/>
        <v>0</v>
      </c>
    </row>
    <row r="118" spans="1:5" ht="15.75" x14ac:dyDescent="0.25">
      <c r="B118" s="22" t="s">
        <v>82</v>
      </c>
      <c r="C118" s="23"/>
      <c r="D118" s="23"/>
      <c r="E118" s="24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9" t="s">
        <v>84</v>
      </c>
      <c r="C129" s="29"/>
      <c r="D129" s="29"/>
      <c r="E129" s="29"/>
      <c r="F129" s="29"/>
      <c r="G129" s="30"/>
    </row>
    <row r="130" spans="1:7" ht="15" customHeight="1" x14ac:dyDescent="0.25">
      <c r="B130" s="1"/>
      <c r="C130" s="1"/>
      <c r="D130" s="1"/>
      <c r="E130" s="1"/>
      <c r="F130" s="1"/>
    </row>
    <row r="131" spans="1:7" ht="15" customHeight="1" x14ac:dyDescent="0.25">
      <c r="B131" s="1"/>
      <c r="C131" s="1"/>
      <c r="D131" s="1"/>
      <c r="E131" s="1"/>
      <c r="F131" s="1"/>
    </row>
    <row r="132" spans="1:7" ht="15.75" x14ac:dyDescent="0.25">
      <c r="B132" s="15" t="s">
        <v>83</v>
      </c>
      <c r="C132" s="16"/>
    </row>
    <row r="133" spans="1:7" ht="15.75" x14ac:dyDescent="0.25">
      <c r="B133" s="25" t="s">
        <v>39</v>
      </c>
      <c r="C133" s="26"/>
      <c r="D133" s="26"/>
      <c r="E133" s="27"/>
    </row>
    <row r="134" spans="1:7" ht="15.75" x14ac:dyDescent="0.25">
      <c r="A134" s="2" t="s">
        <v>61</v>
      </c>
      <c r="B134" s="6">
        <v>1</v>
      </c>
      <c r="C134" s="7" t="s">
        <v>0</v>
      </c>
      <c r="D134" s="11">
        <f>D6+D49+D91</f>
        <v>3743.8929000000003</v>
      </c>
      <c r="E134" s="11">
        <f>D134*1000000/(2381.026*1000000)</f>
        <v>1.572386399812518</v>
      </c>
      <c r="F134">
        <f>F91+F49+F6</f>
        <v>2381.0255999999999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1">
        <f t="shared" ref="D135:D160" si="4">D7+D50+D92</f>
        <v>0.215333</v>
      </c>
      <c r="E135" s="11">
        <f t="shared" ref="E135:E160" si="5">D135*1000000/(2381.026*1000000)</f>
        <v>9.0437063685990836E-5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1">
        <f t="shared" si="4"/>
        <v>29636.211187000001</v>
      </c>
      <c r="E136" s="11">
        <f t="shared" si="5"/>
        <v>12.446823842746783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9.2000000000000003E-4</v>
      </c>
      <c r="E137" s="11">
        <f t="shared" si="5"/>
        <v>3.8638805288140489E-7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4"/>
        <v>2.5466999999999998E-3</v>
      </c>
      <c r="E138" s="11">
        <f t="shared" si="5"/>
        <v>1.069580928557689E-6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4"/>
        <v>8.1999999999999998E-4</v>
      </c>
      <c r="E139" s="11">
        <f t="shared" si="5"/>
        <v>3.443893514812522E-7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4"/>
        <v>9.74E-2</v>
      </c>
      <c r="E140" s="11">
        <f t="shared" si="5"/>
        <v>4.0906735163748736E-5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1">
        <f t="shared" si="4"/>
        <v>8.7040000000000006E-2</v>
      </c>
      <c r="E141" s="11">
        <f t="shared" si="5"/>
        <v>3.6555669698692916E-5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1">
        <f t="shared" si="4"/>
        <v>227.41434900000002</v>
      </c>
      <c r="E142" s="11">
        <f t="shared" si="5"/>
        <v>9.551107337761118E-2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1">
        <f t="shared" si="4"/>
        <v>2154915.7833369998</v>
      </c>
      <c r="E143" s="11">
        <f t="shared" si="5"/>
        <v>905.03664526846819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1">
        <f t="shared" si="4"/>
        <v>29.830002999999998</v>
      </c>
      <c r="E144" s="11">
        <f t="shared" si="5"/>
        <v>1.2528213887626594E-2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1">
        <f t="shared" si="4"/>
        <v>3.5720000000000001E-3</v>
      </c>
      <c r="E145" s="11">
        <f t="shared" si="5"/>
        <v>1.5001936140134547E-6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1">
        <f t="shared" si="4"/>
        <v>8075.0388240000002</v>
      </c>
      <c r="E146" s="11">
        <f t="shared" si="5"/>
        <v>3.3914114436381628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4">
        <f t="shared" si="4"/>
        <v>0</v>
      </c>
      <c r="E147" s="11">
        <f t="shared" si="5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1">
        <f t="shared" si="4"/>
        <v>2.0168000000000002E-2</v>
      </c>
      <c r="E148" s="11">
        <f t="shared" si="5"/>
        <v>8.4702980983827993E-6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1">
        <f t="shared" si="4"/>
        <v>1.390744</v>
      </c>
      <c r="E149" s="11">
        <f t="shared" si="5"/>
        <v>5.8409441980053977E-4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4">
        <f t="shared" si="4"/>
        <v>0</v>
      </c>
      <c r="E150" s="11">
        <f t="shared" si="5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1">
        <f t="shared" si="4"/>
        <v>9.4867000000000007E-2</v>
      </c>
      <c r="E151" s="11">
        <f t="shared" si="5"/>
        <v>3.9842908057282866E-5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1">
        <f>D24+D67+D109</f>
        <v>1.355645</v>
      </c>
      <c r="E152" s="11">
        <f t="shared" si="5"/>
        <v>5.693532955961002E-4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1">
        <f t="shared" si="4"/>
        <v>2.4E-2</v>
      </c>
      <c r="E153" s="11">
        <f t="shared" si="5"/>
        <v>1.0079688336036651E-5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4">
        <f>D26+D69+D111</f>
        <v>0</v>
      </c>
      <c r="E154" s="11">
        <f t="shared" si="5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4">
        <f>D27+D70+D111</f>
        <v>0</v>
      </c>
      <c r="E155" s="11">
        <f t="shared" si="5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4">
        <f t="shared" si="4"/>
        <v>0</v>
      </c>
      <c r="E156" s="11">
        <f t="shared" si="5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4">
        <f t="shared" si="4"/>
        <v>0</v>
      </c>
      <c r="E157" s="11">
        <f t="shared" si="5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4">
        <f>D30+D73+D116</f>
        <v>0.63219400000000003</v>
      </c>
      <c r="E158" s="11">
        <f t="shared" si="5"/>
        <v>2.6551327032968143E-4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1">
        <f>D31+D74+D116</f>
        <v>1.5924550000000002</v>
      </c>
      <c r="E159" s="11">
        <f t="shared" si="5"/>
        <v>6.6881042038180189E-4</v>
      </c>
    </row>
    <row r="160" spans="1:5" ht="15.75" x14ac:dyDescent="0.25">
      <c r="A160" s="2"/>
      <c r="B160" s="6">
        <v>27</v>
      </c>
      <c r="C160" s="7" t="s">
        <v>22</v>
      </c>
      <c r="D160" s="14">
        <f t="shared" si="4"/>
        <v>0</v>
      </c>
      <c r="E160" s="11">
        <f t="shared" si="5"/>
        <v>0</v>
      </c>
    </row>
    <row r="161" spans="1:5" ht="15.75" x14ac:dyDescent="0.25">
      <c r="B161" s="22" t="s">
        <v>38</v>
      </c>
      <c r="C161" s="23"/>
      <c r="D161" s="23"/>
      <c r="E161" s="24"/>
    </row>
    <row r="162" spans="1:5" ht="15.75" x14ac:dyDescent="0.25">
      <c r="A162" s="2" t="s">
        <v>73</v>
      </c>
      <c r="B162" s="6">
        <v>1</v>
      </c>
      <c r="C162" s="7" t="s">
        <v>23</v>
      </c>
      <c r="D162" s="11">
        <f>D34+D77</f>
        <v>4.319</v>
      </c>
      <c r="E162" s="11">
        <f>D162*1000000/(2381.026*1000000)</f>
        <v>1.8139239134725954E-3</v>
      </c>
    </row>
    <row r="163" spans="1:5" ht="63" x14ac:dyDescent="0.25">
      <c r="A163" s="13" t="s">
        <v>74</v>
      </c>
      <c r="B163" s="4">
        <v>2</v>
      </c>
      <c r="C163" s="8" t="s">
        <v>24</v>
      </c>
      <c r="D163" s="4">
        <f t="shared" ref="D163:D171" si="6">D35+D78</f>
        <v>21.623999999999999</v>
      </c>
      <c r="E163" s="11">
        <f t="shared" ref="E163:E171" si="7">D163*1000000/(2381.026*1000000)</f>
        <v>9.0817991907690219E-3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6"/>
        <v>53.007999999999996</v>
      </c>
      <c r="E164" s="11">
        <f t="shared" si="7"/>
        <v>2.2262671638192944E-2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0.26585999999999999</v>
      </c>
      <c r="E165" s="11">
        <f t="shared" si="7"/>
        <v>1.1165774754244599E-4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6"/>
        <v>28.579000000000001</v>
      </c>
      <c r="E166" s="11">
        <f t="shared" si="7"/>
        <v>1.2002808873149641E-2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6"/>
        <v>0.60499999999999998</v>
      </c>
      <c r="E167" s="11">
        <f t="shared" si="7"/>
        <v>2.5409214347092387E-4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6"/>
        <v>1392.972</v>
      </c>
      <c r="E168" s="11">
        <f t="shared" si="7"/>
        <v>0.58503015086773513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6"/>
        <v>5.9872829999999997</v>
      </c>
      <c r="E169" s="11">
        <f t="shared" si="7"/>
        <v>2.514581109152105E-3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6"/>
        <v>407.03800000000001</v>
      </c>
      <c r="E170" s="11">
        <f t="shared" si="7"/>
        <v>0.17095067420515359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6"/>
        <v>0</v>
      </c>
      <c r="E171" s="11">
        <f t="shared" si="7"/>
        <v>0</v>
      </c>
    </row>
  </sheetData>
  <mergeCells count="13">
    <mergeCell ref="B129:G129"/>
    <mergeCell ref="B133:E133"/>
    <mergeCell ref="B161:E161"/>
    <mergeCell ref="B90:E90"/>
    <mergeCell ref="B118:E118"/>
    <mergeCell ref="B88:E88"/>
    <mergeCell ref="B33:E33"/>
    <mergeCell ref="B5:E5"/>
    <mergeCell ref="D2:J2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sineokova</cp:lastModifiedBy>
  <cp:lastPrinted>2020-02-10T07:50:29Z</cp:lastPrinted>
  <dcterms:created xsi:type="dcterms:W3CDTF">2019-11-07T11:23:32Z</dcterms:created>
  <dcterms:modified xsi:type="dcterms:W3CDTF">2023-06-14T07:24:08Z</dcterms:modified>
</cp:coreProperties>
</file>