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1" i="1" l="1"/>
  <c r="E170" i="1"/>
  <c r="E169" i="1"/>
  <c r="E168" i="1"/>
  <c r="E167" i="1"/>
  <c r="E166" i="1"/>
  <c r="E165" i="1"/>
  <c r="E164" i="1"/>
  <c r="E163" i="1"/>
  <c r="E162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136" i="1"/>
  <c r="D116" i="1"/>
  <c r="D115" i="1"/>
  <c r="D111" i="1"/>
  <c r="D109" i="1"/>
  <c r="D108" i="1"/>
  <c r="D106" i="1"/>
  <c r="D103" i="1"/>
  <c r="D101" i="1"/>
  <c r="D99" i="1"/>
  <c r="D93" i="1"/>
  <c r="D91" i="1"/>
  <c r="D112" i="1"/>
  <c r="D105" i="1"/>
  <c r="D102" i="1"/>
  <c r="D100" i="1"/>
  <c r="D97" i="1"/>
  <c r="D95" i="1"/>
  <c r="D77" i="1"/>
  <c r="D61" i="1"/>
  <c r="D59" i="1"/>
  <c r="D57" i="1"/>
  <c r="D51" i="1"/>
  <c r="D49" i="1"/>
  <c r="D134" i="1" s="1"/>
  <c r="D74" i="1"/>
  <c r="D67" i="1"/>
  <c r="D66" i="1"/>
  <c r="D64" i="1"/>
  <c r="D58" i="1"/>
  <c r="D55" i="1"/>
  <c r="D34" i="1"/>
  <c r="D24" i="1"/>
  <c r="D23" i="1"/>
  <c r="D21" i="1"/>
  <c r="D18" i="1"/>
  <c r="D17" i="1"/>
  <c r="D16" i="1"/>
  <c r="D15" i="1"/>
  <c r="D14" i="1"/>
  <c r="D12" i="1"/>
  <c r="D8" i="1"/>
  <c r="D7" i="1"/>
  <c r="D6" i="1"/>
  <c r="D63" i="1"/>
  <c r="D60" i="1"/>
  <c r="D56" i="1"/>
  <c r="D50" i="1"/>
  <c r="D98" i="1"/>
  <c r="D96" i="1"/>
  <c r="D162" i="1"/>
  <c r="D31" i="1"/>
  <c r="D25" i="1"/>
  <c r="D20" i="1"/>
  <c r="D11" i="1"/>
  <c r="D9" i="1"/>
  <c r="D94" i="1"/>
  <c r="D70" i="1"/>
  <c r="D92" i="1"/>
  <c r="D54" i="1"/>
  <c r="D53" i="1"/>
  <c r="D52" i="1"/>
  <c r="D152" i="1" l="1"/>
  <c r="D159" i="1"/>
  <c r="D154" i="1"/>
  <c r="D171" i="1" l="1"/>
  <c r="D137" i="1"/>
  <c r="D160" i="1"/>
  <c r="D158" i="1"/>
  <c r="D157" i="1"/>
  <c r="D156" i="1"/>
  <c r="D155" i="1"/>
  <c r="D153" i="1"/>
  <c r="D150" i="1"/>
  <c r="D147" i="1"/>
  <c r="D139" i="1"/>
  <c r="D138" i="1"/>
  <c r="D142" i="1" l="1"/>
  <c r="D144" i="1"/>
  <c r="D146" i="1"/>
  <c r="D163" i="1"/>
  <c r="D166" i="1"/>
  <c r="D168" i="1"/>
  <c r="D135" i="1"/>
  <c r="D141" i="1"/>
  <c r="D149" i="1"/>
  <c r="D145" i="1"/>
  <c r="D148" i="1"/>
  <c r="D164" i="1"/>
  <c r="D165" i="1"/>
  <c r="D167" i="1"/>
  <c r="D170" i="1"/>
  <c r="D169" i="1"/>
  <c r="D140" i="1"/>
  <c r="D151" i="1"/>
  <c r="D143" i="1"/>
</calcChain>
</file>

<file path=xl/sharedStrings.xml><?xml version="1.0" encoding="utf-8"?>
<sst xmlns="http://schemas.openxmlformats.org/spreadsheetml/2006/main" count="325" uniqueCount="85">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</sst>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5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1"/>
  <sheetViews>
    <sheetView tabSelected="1" topLeftCell="A130" workbookViewId="0">
      <selection activeCell="I4" sqref="I4"/>
    </sheetView>
  </sheetViews>
  <sheetFormatPr defaultRowHeight="15" x14ac:dyDescent="0.25"/>
  <cols>
    <col min="3" max="3" width="27.7109375" customWidth="1"/>
    <col min="4" max="4" width="13.85546875" customWidth="1"/>
    <col min="5" max="5" width="12.5703125" customWidth="1"/>
  </cols>
  <sheetData>
    <row r="2" spans="1:13" ht="31.35" customHeight="1" x14ac:dyDescent="0.25">
      <c r="B2" s="3"/>
      <c r="C2" s="3"/>
      <c r="D2" s="28" t="s">
        <v>42</v>
      </c>
      <c r="E2" s="28"/>
      <c r="F2" s="28"/>
      <c r="G2" s="28"/>
      <c r="H2" s="28"/>
      <c r="I2" s="28"/>
      <c r="J2" s="28"/>
      <c r="K2" s="1"/>
      <c r="L2" s="1"/>
      <c r="M2" s="1"/>
    </row>
    <row r="3" spans="1:13" ht="17.649999999999999" customHeight="1" x14ac:dyDescent="0.25">
      <c r="B3" s="21" t="s">
        <v>70</v>
      </c>
      <c r="C3" s="21"/>
      <c r="D3" s="21"/>
      <c r="E3" s="21"/>
      <c r="F3" s="10"/>
      <c r="G3" s="10"/>
      <c r="H3" s="10"/>
      <c r="I3" s="10"/>
      <c r="J3" s="10"/>
      <c r="K3" s="1"/>
      <c r="L3" s="1"/>
      <c r="M3" s="1"/>
    </row>
    <row r="4" spans="1:13" ht="32.65" customHeight="1" x14ac:dyDescent="0.25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3" ht="15.75" x14ac:dyDescent="0.25">
      <c r="B5" s="25" t="s">
        <v>39</v>
      </c>
      <c r="C5" s="26"/>
      <c r="D5" s="26"/>
      <c r="E5" s="27"/>
      <c r="F5" s="3"/>
      <c r="G5" s="3"/>
      <c r="H5" s="3"/>
      <c r="I5" s="3"/>
      <c r="J5" s="3"/>
    </row>
    <row r="6" spans="1:13" ht="15.75" x14ac:dyDescent="0.25">
      <c r="A6" s="2" t="s">
        <v>61</v>
      </c>
      <c r="B6" s="6">
        <v>1</v>
      </c>
      <c r="C6" s="7" t="s">
        <v>0</v>
      </c>
      <c r="D6" s="12">
        <f>1446.91+0</f>
        <v>1446.91</v>
      </c>
      <c r="E6" s="12">
        <f>D6*1000000/(765.925*1000000)</f>
        <v>1.8891014133237589</v>
      </c>
      <c r="F6" s="3"/>
      <c r="G6" s="3"/>
      <c r="H6" s="3"/>
      <c r="I6" s="3"/>
      <c r="J6" s="3"/>
    </row>
    <row r="7" spans="1:13" ht="15.75" x14ac:dyDescent="0.25">
      <c r="A7" s="2" t="s">
        <v>62</v>
      </c>
      <c r="B7" s="6">
        <v>2</v>
      </c>
      <c r="C7" s="18" t="s">
        <v>1</v>
      </c>
      <c r="D7" s="20">
        <f>0.213+0</f>
        <v>0.21299999999999999</v>
      </c>
      <c r="E7" s="12">
        <f t="shared" ref="E7:E43" si="0">D7*1000000/(765.925*1000000)</f>
        <v>2.7809511375134641E-4</v>
      </c>
      <c r="F7" s="3"/>
      <c r="G7" s="3"/>
      <c r="H7" s="3"/>
      <c r="I7" s="3"/>
      <c r="J7" s="3"/>
    </row>
    <row r="8" spans="1:13" ht="15.75" x14ac:dyDescent="0.25">
      <c r="A8" s="2" t="s">
        <v>44</v>
      </c>
      <c r="B8" s="6">
        <v>3</v>
      </c>
      <c r="C8" s="7" t="s">
        <v>2</v>
      </c>
      <c r="D8" s="12">
        <f>15267.856+0</f>
        <v>15267.856</v>
      </c>
      <c r="E8" s="12">
        <f t="shared" si="0"/>
        <v>19.933878643470315</v>
      </c>
      <c r="F8" s="3"/>
      <c r="G8" s="3"/>
      <c r="H8" s="3"/>
      <c r="I8" s="3"/>
      <c r="J8" s="3"/>
    </row>
    <row r="9" spans="1:13" ht="15.75" x14ac:dyDescent="0.25">
      <c r="A9" s="2" t="s">
        <v>54</v>
      </c>
      <c r="B9" s="6">
        <v>4</v>
      </c>
      <c r="C9" s="18" t="s">
        <v>32</v>
      </c>
      <c r="D9" s="15">
        <f>0+0</f>
        <v>0</v>
      </c>
      <c r="E9" s="12">
        <f t="shared" si="0"/>
        <v>0</v>
      </c>
      <c r="F9" s="3"/>
      <c r="G9" s="3"/>
      <c r="H9" s="3"/>
      <c r="I9" s="3"/>
      <c r="J9" s="3"/>
    </row>
    <row r="10" spans="1:13" ht="15.75" x14ac:dyDescent="0.25">
      <c r="A10" s="2" t="s">
        <v>55</v>
      </c>
      <c r="B10" s="6">
        <v>5</v>
      </c>
      <c r="C10" s="18" t="s">
        <v>33</v>
      </c>
      <c r="D10" s="15">
        <v>0</v>
      </c>
      <c r="E10" s="12">
        <f t="shared" si="0"/>
        <v>0</v>
      </c>
      <c r="F10" s="3"/>
      <c r="G10" s="3"/>
      <c r="H10" s="3"/>
      <c r="I10" s="3"/>
      <c r="J10" s="3"/>
    </row>
    <row r="11" spans="1:13" ht="15.75" x14ac:dyDescent="0.25">
      <c r="A11" s="2" t="s">
        <v>56</v>
      </c>
      <c r="B11" s="6">
        <v>6</v>
      </c>
      <c r="C11" s="18" t="s">
        <v>3</v>
      </c>
      <c r="D11" s="19">
        <f>0+0</f>
        <v>0</v>
      </c>
      <c r="E11" s="12">
        <f t="shared" si="0"/>
        <v>0</v>
      </c>
      <c r="F11" s="3"/>
      <c r="G11" s="3"/>
      <c r="H11" s="3"/>
      <c r="I11" s="3"/>
      <c r="J11" s="3"/>
    </row>
    <row r="12" spans="1:13" ht="15.75" x14ac:dyDescent="0.25">
      <c r="A12" s="2" t="s">
        <v>50</v>
      </c>
      <c r="B12" s="6">
        <v>7</v>
      </c>
      <c r="C12" s="7" t="s">
        <v>34</v>
      </c>
      <c r="D12" s="12">
        <f>0.013+0</f>
        <v>1.2999999999999999E-2</v>
      </c>
      <c r="E12" s="12">
        <f t="shared" si="0"/>
        <v>1.6972941214870907E-5</v>
      </c>
      <c r="F12" s="3"/>
      <c r="G12" s="3"/>
      <c r="H12" s="3"/>
      <c r="I12" s="3"/>
      <c r="J12" s="3"/>
    </row>
    <row r="13" spans="1:13" ht="15.75" x14ac:dyDescent="0.25">
      <c r="A13" s="2" t="s">
        <v>63</v>
      </c>
      <c r="B13" s="6">
        <v>8</v>
      </c>
      <c r="C13" s="18" t="s">
        <v>35</v>
      </c>
      <c r="D13" s="19">
        <v>0</v>
      </c>
      <c r="E13" s="12">
        <f t="shared" si="0"/>
        <v>0</v>
      </c>
      <c r="F13" s="3"/>
      <c r="G13" s="3"/>
      <c r="H13" s="3"/>
      <c r="I13" s="3"/>
      <c r="J13" s="3"/>
    </row>
    <row r="14" spans="1:13" ht="15.75" x14ac:dyDescent="0.25">
      <c r="A14" s="2" t="s">
        <v>45</v>
      </c>
      <c r="B14" s="6">
        <v>9</v>
      </c>
      <c r="C14" s="7" t="s">
        <v>4</v>
      </c>
      <c r="D14" s="12">
        <f>91.555+0</f>
        <v>91.555000000000007</v>
      </c>
      <c r="E14" s="12">
        <f t="shared" si="0"/>
        <v>0.11953520253288508</v>
      </c>
      <c r="F14" s="3"/>
      <c r="G14" s="3"/>
      <c r="H14" s="3"/>
      <c r="I14" s="3"/>
      <c r="J14" s="3"/>
    </row>
    <row r="15" spans="1:13" ht="15.75" x14ac:dyDescent="0.25">
      <c r="A15" s="2" t="s">
        <v>59</v>
      </c>
      <c r="B15" s="6">
        <v>10</v>
      </c>
      <c r="C15" s="7" t="s">
        <v>5</v>
      </c>
      <c r="D15" s="12">
        <f>674901.846+0</f>
        <v>674901.84600000002</v>
      </c>
      <c r="E15" s="12">
        <f t="shared" si="0"/>
        <v>881.15918138198913</v>
      </c>
      <c r="F15" s="3"/>
      <c r="G15" s="3"/>
      <c r="H15" s="3"/>
      <c r="I15" s="3"/>
      <c r="J15" s="3"/>
    </row>
    <row r="16" spans="1:13" ht="15.75" x14ac:dyDescent="0.25">
      <c r="A16" s="2" t="s">
        <v>51</v>
      </c>
      <c r="B16" s="6">
        <v>11</v>
      </c>
      <c r="C16" s="7" t="s">
        <v>6</v>
      </c>
      <c r="D16" s="12">
        <f>12.148+0</f>
        <v>12.148</v>
      </c>
      <c r="E16" s="12">
        <f t="shared" si="0"/>
        <v>1.586056075986552E-2</v>
      </c>
      <c r="F16" s="3"/>
      <c r="G16" s="3"/>
      <c r="H16" s="3"/>
      <c r="I16" s="3"/>
      <c r="J16" s="3"/>
    </row>
    <row r="17" spans="1:10" ht="15.75" x14ac:dyDescent="0.25">
      <c r="A17" s="2" t="s">
        <v>53</v>
      </c>
      <c r="B17" s="6">
        <v>12</v>
      </c>
      <c r="C17" s="7" t="s">
        <v>7</v>
      </c>
      <c r="D17" s="12">
        <f>0.001+0</f>
        <v>1E-3</v>
      </c>
      <c r="E17" s="12">
        <f t="shared" si="0"/>
        <v>1.3056108626823774E-6</v>
      </c>
      <c r="F17" s="3"/>
      <c r="G17" s="3"/>
      <c r="H17" s="3"/>
      <c r="I17" s="3"/>
      <c r="J17" s="3"/>
    </row>
    <row r="18" spans="1:10" ht="15.75" x14ac:dyDescent="0.25">
      <c r="A18" s="2" t="s">
        <v>43</v>
      </c>
      <c r="B18" s="6">
        <v>13</v>
      </c>
      <c r="C18" s="7" t="s">
        <v>8</v>
      </c>
      <c r="D18" s="12">
        <f>1152.972+0</f>
        <v>1152.972</v>
      </c>
      <c r="E18" s="12">
        <f t="shared" si="0"/>
        <v>1.5053327675686261</v>
      </c>
      <c r="F18" s="3"/>
      <c r="G18" s="3"/>
      <c r="H18" s="3"/>
      <c r="I18" s="3"/>
      <c r="J18" s="3"/>
    </row>
    <row r="19" spans="1:10" ht="15.75" x14ac:dyDescent="0.25">
      <c r="A19" s="2" t="s">
        <v>60</v>
      </c>
      <c r="B19" s="6">
        <v>14</v>
      </c>
      <c r="C19" s="18" t="s">
        <v>9</v>
      </c>
      <c r="D19" s="15">
        <v>0</v>
      </c>
      <c r="E19" s="12">
        <f t="shared" si="0"/>
        <v>0</v>
      </c>
      <c r="F19" s="3"/>
      <c r="G19" s="3"/>
      <c r="H19" s="3"/>
      <c r="I19" s="3"/>
      <c r="J19" s="3"/>
    </row>
    <row r="20" spans="1:10" ht="15.75" x14ac:dyDescent="0.25">
      <c r="A20" s="2" t="s">
        <v>52</v>
      </c>
      <c r="B20" s="6">
        <v>15</v>
      </c>
      <c r="C20" s="7" t="s">
        <v>10</v>
      </c>
      <c r="D20" s="12">
        <f>0.00125+0</f>
        <v>1.25E-3</v>
      </c>
      <c r="E20" s="12">
        <f t="shared" si="0"/>
        <v>1.6320135783529719E-6</v>
      </c>
      <c r="F20" s="3"/>
      <c r="G20" s="3"/>
      <c r="H20" s="3"/>
      <c r="I20" s="3"/>
      <c r="J20" s="3"/>
    </row>
    <row r="21" spans="1:10" ht="15.75" x14ac:dyDescent="0.25">
      <c r="A21" s="2" t="s">
        <v>48</v>
      </c>
      <c r="B21" s="6">
        <v>16</v>
      </c>
      <c r="C21" s="7" t="s">
        <v>11</v>
      </c>
      <c r="D21" s="12">
        <f>0.3268+0</f>
        <v>0.32679999999999998</v>
      </c>
      <c r="E21" s="12">
        <f t="shared" si="0"/>
        <v>4.2667362992460095E-4</v>
      </c>
      <c r="F21" s="3"/>
      <c r="G21" s="3"/>
      <c r="H21" s="3"/>
      <c r="I21" s="3"/>
      <c r="J21" s="3"/>
    </row>
    <row r="22" spans="1:10" ht="15.75" x14ac:dyDescent="0.25">
      <c r="A22" s="2" t="s">
        <v>64</v>
      </c>
      <c r="B22" s="6">
        <v>17</v>
      </c>
      <c r="C22" s="18" t="s">
        <v>12</v>
      </c>
      <c r="D22" s="19">
        <v>0</v>
      </c>
      <c r="E22" s="12">
        <f t="shared" si="0"/>
        <v>0</v>
      </c>
      <c r="F22" s="3"/>
      <c r="G22" s="3"/>
      <c r="H22" s="3"/>
      <c r="I22" s="3"/>
      <c r="J22" s="3"/>
    </row>
    <row r="23" spans="1:10" ht="15.75" x14ac:dyDescent="0.25">
      <c r="A23" s="2" t="s">
        <v>47</v>
      </c>
      <c r="B23" s="6">
        <v>18</v>
      </c>
      <c r="C23" s="7" t="s">
        <v>13</v>
      </c>
      <c r="D23" s="12">
        <f>0.029+0</f>
        <v>2.9000000000000001E-2</v>
      </c>
      <c r="E23" s="12">
        <f t="shared" si="0"/>
        <v>3.7862715017788946E-5</v>
      </c>
      <c r="F23" s="3"/>
      <c r="G23" s="3"/>
      <c r="H23" s="3"/>
      <c r="I23" s="3"/>
      <c r="J23" s="3"/>
    </row>
    <row r="24" spans="1:10" ht="15.75" x14ac:dyDescent="0.25">
      <c r="A24" s="2" t="s">
        <v>49</v>
      </c>
      <c r="B24" s="6">
        <v>19</v>
      </c>
      <c r="C24" s="7" t="s">
        <v>14</v>
      </c>
      <c r="D24" s="12">
        <f>0.317+0</f>
        <v>0.317</v>
      </c>
      <c r="E24" s="12">
        <f t="shared" si="0"/>
        <v>4.1387864347031366E-4</v>
      </c>
      <c r="F24" s="3"/>
      <c r="G24" s="3"/>
      <c r="H24" s="3"/>
      <c r="I24" s="3"/>
      <c r="J24" s="3"/>
    </row>
    <row r="25" spans="1:10" ht="15.75" x14ac:dyDescent="0.25">
      <c r="A25" s="2" t="s">
        <v>65</v>
      </c>
      <c r="B25" s="6">
        <v>20</v>
      </c>
      <c r="C25" s="18" t="s">
        <v>15</v>
      </c>
      <c r="D25" s="19">
        <f>0.024+0</f>
        <v>2.4E-2</v>
      </c>
      <c r="E25" s="12">
        <f t="shared" si="0"/>
        <v>3.1334660704377062E-5</v>
      </c>
      <c r="F25" s="3"/>
      <c r="G25" s="3"/>
      <c r="H25" s="3"/>
      <c r="I25" s="3"/>
      <c r="J25" s="3"/>
    </row>
    <row r="26" spans="1:10" ht="15.75" x14ac:dyDescent="0.25">
      <c r="A26" s="2" t="s">
        <v>66</v>
      </c>
      <c r="B26" s="6">
        <v>21</v>
      </c>
      <c r="C26" s="18" t="s">
        <v>16</v>
      </c>
      <c r="D26" s="15">
        <v>0</v>
      </c>
      <c r="E26" s="12">
        <f t="shared" si="0"/>
        <v>0</v>
      </c>
      <c r="F26" s="3"/>
      <c r="G26" s="3"/>
      <c r="H26" s="3"/>
      <c r="I26" s="3"/>
      <c r="J26" s="3"/>
    </row>
    <row r="27" spans="1:10" ht="15.75" x14ac:dyDescent="0.25">
      <c r="A27" s="2" t="s">
        <v>57</v>
      </c>
      <c r="B27" s="6">
        <v>22</v>
      </c>
      <c r="C27" s="18" t="s">
        <v>17</v>
      </c>
      <c r="D27" s="15">
        <v>0</v>
      </c>
      <c r="E27" s="12">
        <f t="shared" si="0"/>
        <v>0</v>
      </c>
      <c r="F27" s="3"/>
      <c r="G27" s="3"/>
      <c r="H27" s="3"/>
      <c r="I27" s="3"/>
      <c r="J27" s="3"/>
    </row>
    <row r="28" spans="1:10" ht="15.75" x14ac:dyDescent="0.25">
      <c r="A28" s="2" t="s">
        <v>67</v>
      </c>
      <c r="B28" s="6">
        <v>23</v>
      </c>
      <c r="C28" s="18" t="s">
        <v>18</v>
      </c>
      <c r="D28" s="15">
        <v>0</v>
      </c>
      <c r="E28" s="12">
        <f t="shared" si="0"/>
        <v>0</v>
      </c>
      <c r="F28" s="3"/>
      <c r="G28" s="3"/>
      <c r="H28" s="3"/>
      <c r="I28" s="3"/>
      <c r="J28" s="3"/>
    </row>
    <row r="29" spans="1:10" ht="15.75" x14ac:dyDescent="0.25">
      <c r="A29" s="2" t="s">
        <v>58</v>
      </c>
      <c r="B29" s="6">
        <v>24</v>
      </c>
      <c r="C29" s="18" t="s">
        <v>19</v>
      </c>
      <c r="D29" s="15">
        <v>0</v>
      </c>
      <c r="E29" s="12">
        <f t="shared" si="0"/>
        <v>0</v>
      </c>
      <c r="F29" s="3"/>
      <c r="G29" s="3"/>
      <c r="H29" s="3"/>
      <c r="I29" s="3"/>
      <c r="J29" s="3"/>
    </row>
    <row r="30" spans="1:10" ht="15.75" x14ac:dyDescent="0.25">
      <c r="A30" s="2" t="s">
        <v>68</v>
      </c>
      <c r="B30" s="6">
        <v>25</v>
      </c>
      <c r="C30" s="18" t="s">
        <v>20</v>
      </c>
      <c r="D30" s="15">
        <v>0</v>
      </c>
      <c r="E30" s="12">
        <f t="shared" si="0"/>
        <v>0</v>
      </c>
      <c r="F30" s="3"/>
      <c r="G30" s="3"/>
      <c r="H30" s="3"/>
      <c r="I30" s="3"/>
      <c r="J30" s="3"/>
    </row>
    <row r="31" spans="1:10" ht="15.75" x14ac:dyDescent="0.25">
      <c r="A31" s="2" t="s">
        <v>46</v>
      </c>
      <c r="B31" s="6">
        <v>26</v>
      </c>
      <c r="C31" s="7" t="s">
        <v>21</v>
      </c>
      <c r="D31" s="12">
        <f>0.25+0</f>
        <v>0.25</v>
      </c>
      <c r="E31" s="12">
        <f t="shared" si="0"/>
        <v>3.264027156705944E-4</v>
      </c>
      <c r="F31" s="3"/>
      <c r="G31" s="3"/>
      <c r="H31" s="3"/>
      <c r="I31" s="3"/>
      <c r="J31" s="3"/>
    </row>
    <row r="32" spans="1:10" ht="15.75" x14ac:dyDescent="0.25">
      <c r="A32" s="2"/>
      <c r="B32" s="6">
        <v>27</v>
      </c>
      <c r="C32" s="7" t="s">
        <v>22</v>
      </c>
      <c r="D32" s="15">
        <v>0</v>
      </c>
      <c r="E32" s="12">
        <f t="shared" si="0"/>
        <v>0</v>
      </c>
      <c r="F32" s="3"/>
      <c r="G32" s="3"/>
      <c r="H32" s="3"/>
      <c r="I32" s="3"/>
      <c r="J32" s="3"/>
    </row>
    <row r="33" spans="1:10" ht="15.75" x14ac:dyDescent="0.25">
      <c r="B33" s="22" t="s">
        <v>38</v>
      </c>
      <c r="C33" s="23"/>
      <c r="D33" s="23"/>
      <c r="E33" s="24"/>
      <c r="F33" s="3"/>
      <c r="G33" s="3"/>
      <c r="H33" s="3"/>
      <c r="I33" s="3"/>
      <c r="J33" s="3"/>
    </row>
    <row r="34" spans="1:10" ht="15.75" x14ac:dyDescent="0.25">
      <c r="A34" s="2" t="s">
        <v>73</v>
      </c>
      <c r="B34" s="6">
        <v>1</v>
      </c>
      <c r="C34" s="7" t="s">
        <v>23</v>
      </c>
      <c r="D34" s="12">
        <f>0.091+0</f>
        <v>9.0999999999999998E-2</v>
      </c>
      <c r="E34" s="12">
        <f t="shared" si="0"/>
        <v>1.1881058850409635E-4</v>
      </c>
      <c r="F34" s="3"/>
      <c r="G34" s="3"/>
      <c r="H34" s="3"/>
      <c r="I34" s="3"/>
      <c r="J34" s="3"/>
    </row>
    <row r="35" spans="1:10" ht="44.25" customHeight="1" x14ac:dyDescent="0.25">
      <c r="A35" s="14" t="s">
        <v>74</v>
      </c>
      <c r="B35" s="4">
        <v>2</v>
      </c>
      <c r="C35" s="8" t="s">
        <v>24</v>
      </c>
      <c r="D35" s="13">
        <v>0.623</v>
      </c>
      <c r="E35" s="12">
        <f t="shared" si="0"/>
        <v>8.1339556745112121E-4</v>
      </c>
      <c r="F35" s="9"/>
      <c r="G35" s="9"/>
      <c r="H35" s="9"/>
      <c r="I35" s="9"/>
      <c r="J35" s="3"/>
    </row>
    <row r="36" spans="1:10" ht="15.75" x14ac:dyDescent="0.25">
      <c r="A36" s="2" t="s">
        <v>75</v>
      </c>
      <c r="B36" s="6">
        <v>3</v>
      </c>
      <c r="C36" s="7" t="s">
        <v>25</v>
      </c>
      <c r="D36" s="12">
        <v>7.718</v>
      </c>
      <c r="E36" s="12">
        <f t="shared" si="0"/>
        <v>1.0076704638182589E-2</v>
      </c>
      <c r="F36" s="3"/>
      <c r="G36" s="3"/>
      <c r="H36" s="3"/>
      <c r="I36" s="3"/>
      <c r="J36" s="3"/>
    </row>
    <row r="37" spans="1:10" ht="15.75" x14ac:dyDescent="0.25">
      <c r="A37" s="2" t="s">
        <v>76</v>
      </c>
      <c r="B37" s="6">
        <v>4</v>
      </c>
      <c r="C37" s="7" t="s">
        <v>26</v>
      </c>
      <c r="D37" s="12">
        <v>7.6999999999999999E-2</v>
      </c>
      <c r="E37" s="12">
        <f t="shared" si="0"/>
        <v>1.0053203642654306E-4</v>
      </c>
      <c r="F37" s="3"/>
      <c r="G37" s="3"/>
      <c r="H37" s="3"/>
      <c r="I37" s="3"/>
      <c r="J37" s="3"/>
    </row>
    <row r="38" spans="1:10" ht="15.75" x14ac:dyDescent="0.25">
      <c r="A38" s="2" t="s">
        <v>77</v>
      </c>
      <c r="B38" s="6">
        <v>5</v>
      </c>
      <c r="C38" s="7" t="s">
        <v>27</v>
      </c>
      <c r="D38" s="12">
        <v>1.08</v>
      </c>
      <c r="E38" s="12">
        <f t="shared" si="0"/>
        <v>1.4100597316969677E-3</v>
      </c>
      <c r="F38" s="3"/>
      <c r="G38" s="3"/>
      <c r="H38" s="3"/>
      <c r="I38" s="3"/>
      <c r="J38" s="3"/>
    </row>
    <row r="39" spans="1:10" ht="15.75" x14ac:dyDescent="0.25">
      <c r="A39" s="2" t="s">
        <v>78</v>
      </c>
      <c r="B39" s="6">
        <v>6</v>
      </c>
      <c r="C39" s="7" t="s">
        <v>28</v>
      </c>
      <c r="D39" s="12">
        <v>1.6E-2</v>
      </c>
      <c r="E39" s="12">
        <f t="shared" si="0"/>
        <v>2.0889773802918039E-5</v>
      </c>
      <c r="F39" s="3"/>
      <c r="G39" s="3"/>
      <c r="H39" s="3"/>
      <c r="I39" s="3"/>
      <c r="J39" s="3"/>
    </row>
    <row r="40" spans="1:10" ht="15.75" x14ac:dyDescent="0.25">
      <c r="A40" s="2" t="s">
        <v>79</v>
      </c>
      <c r="B40" s="6">
        <v>7</v>
      </c>
      <c r="C40" s="7" t="s">
        <v>29</v>
      </c>
      <c r="D40" s="12">
        <v>515.82100000000003</v>
      </c>
      <c r="E40" s="12">
        <f t="shared" si="0"/>
        <v>0.6734615007996867</v>
      </c>
      <c r="F40" s="3"/>
      <c r="G40" s="3"/>
      <c r="H40" s="3"/>
      <c r="I40" s="3"/>
      <c r="J40" s="3"/>
    </row>
    <row r="41" spans="1:10" ht="15.75" x14ac:dyDescent="0.25">
      <c r="A41" s="2" t="s">
        <v>80</v>
      </c>
      <c r="B41" s="6">
        <v>8</v>
      </c>
      <c r="C41" s="7" t="s">
        <v>30</v>
      </c>
      <c r="D41" s="12">
        <v>0.223</v>
      </c>
      <c r="E41" s="12">
        <f t="shared" si="0"/>
        <v>2.911512223781702E-4</v>
      </c>
      <c r="F41" s="3"/>
      <c r="G41" s="3"/>
      <c r="H41" s="3"/>
      <c r="I41" s="3"/>
      <c r="J41" s="3"/>
    </row>
    <row r="42" spans="1:10" ht="15.75" x14ac:dyDescent="0.25">
      <c r="A42" s="2" t="s">
        <v>81</v>
      </c>
      <c r="B42" s="6">
        <v>9</v>
      </c>
      <c r="C42" s="7" t="s">
        <v>31</v>
      </c>
      <c r="D42" s="12">
        <v>99.34</v>
      </c>
      <c r="E42" s="12">
        <f t="shared" si="0"/>
        <v>0.12969938309886739</v>
      </c>
      <c r="F42" s="3"/>
      <c r="G42" s="3"/>
      <c r="H42" s="3"/>
      <c r="I42" s="3"/>
      <c r="J42" s="3"/>
    </row>
    <row r="43" spans="1:10" ht="15.75" x14ac:dyDescent="0.25">
      <c r="A43" s="2"/>
      <c r="B43" s="6">
        <v>10</v>
      </c>
      <c r="C43" s="7" t="s">
        <v>22</v>
      </c>
      <c r="D43" s="15">
        <v>0</v>
      </c>
      <c r="E43" s="12">
        <f t="shared" si="0"/>
        <v>0</v>
      </c>
      <c r="F43" s="3"/>
      <c r="G43" s="3"/>
      <c r="H43" s="3"/>
      <c r="I43" s="3"/>
      <c r="J43" s="3"/>
    </row>
    <row r="46" spans="1:10" ht="15.75" x14ac:dyDescent="0.25">
      <c r="B46" s="21" t="s">
        <v>71</v>
      </c>
      <c r="C46" s="21"/>
      <c r="D46" s="21"/>
      <c r="E46" s="21"/>
    </row>
    <row r="47" spans="1:10" ht="31.5" x14ac:dyDescent="0.25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5.75" x14ac:dyDescent="0.25">
      <c r="B48" s="25" t="s">
        <v>39</v>
      </c>
      <c r="C48" s="26"/>
      <c r="D48" s="26"/>
      <c r="E48" s="27"/>
    </row>
    <row r="49" spans="1:5" ht="15.75" x14ac:dyDescent="0.25">
      <c r="A49" s="2" t="s">
        <v>61</v>
      </c>
      <c r="B49" s="6">
        <v>1</v>
      </c>
      <c r="C49" s="7" t="s">
        <v>0</v>
      </c>
      <c r="D49" s="12">
        <f>542.330431+0.000156</f>
        <v>542.33058699999992</v>
      </c>
      <c r="E49" s="12">
        <f>D49*1000000/(455.514*1000000)</f>
        <v>1.1905903814152801</v>
      </c>
    </row>
    <row r="50" spans="1:5" ht="15.75" x14ac:dyDescent="0.25">
      <c r="A50" s="2" t="s">
        <v>62</v>
      </c>
      <c r="B50" s="6">
        <v>2</v>
      </c>
      <c r="C50" s="7" t="s">
        <v>1</v>
      </c>
      <c r="D50" s="12">
        <f>0.002271+0</f>
        <v>2.271E-3</v>
      </c>
      <c r="E50" s="12">
        <f t="shared" ref="E50:E86" si="1">D50*1000000/(455.514*1000000)</f>
        <v>4.9855767330971169E-6</v>
      </c>
    </row>
    <row r="51" spans="1:5" ht="15.75" x14ac:dyDescent="0.25">
      <c r="A51" s="2" t="s">
        <v>44</v>
      </c>
      <c r="B51" s="6">
        <v>3</v>
      </c>
      <c r="C51" s="7" t="s">
        <v>2</v>
      </c>
      <c r="D51" s="12">
        <f>4768.029636+0.000012</f>
        <v>4768.0296480000006</v>
      </c>
      <c r="E51" s="12">
        <f t="shared" si="1"/>
        <v>10.467361371988568</v>
      </c>
    </row>
    <row r="52" spans="1:5" ht="15.75" x14ac:dyDescent="0.25">
      <c r="A52" s="2" t="s">
        <v>54</v>
      </c>
      <c r="B52" s="6">
        <v>4</v>
      </c>
      <c r="C52" s="7" t="s">
        <v>32</v>
      </c>
      <c r="D52" s="15">
        <f>0.00046</f>
        <v>4.6000000000000001E-4</v>
      </c>
      <c r="E52" s="12">
        <f t="shared" si="1"/>
        <v>1.0098482154225775E-6</v>
      </c>
    </row>
    <row r="53" spans="1:5" ht="15.75" x14ac:dyDescent="0.25">
      <c r="A53" s="2" t="s">
        <v>55</v>
      </c>
      <c r="B53" s="6">
        <v>5</v>
      </c>
      <c r="C53" s="7" t="s">
        <v>33</v>
      </c>
      <c r="D53" s="15">
        <f>0.0010357</f>
        <v>1.0357000000000001E-3</v>
      </c>
      <c r="E53" s="12">
        <f t="shared" si="1"/>
        <v>2.2736952102460077E-6</v>
      </c>
    </row>
    <row r="54" spans="1:5" ht="15.75" x14ac:dyDescent="0.25">
      <c r="A54" s="2" t="s">
        <v>56</v>
      </c>
      <c r="B54" s="6">
        <v>6</v>
      </c>
      <c r="C54" s="7" t="s">
        <v>3</v>
      </c>
      <c r="D54" s="15">
        <f>0.00077</f>
        <v>7.6999999999999996E-4</v>
      </c>
      <c r="E54" s="12">
        <f t="shared" si="1"/>
        <v>1.6903980997290973E-6</v>
      </c>
    </row>
    <row r="55" spans="1:5" ht="15.75" x14ac:dyDescent="0.25">
      <c r="A55" s="2" t="s">
        <v>50</v>
      </c>
      <c r="B55" s="6">
        <v>7</v>
      </c>
      <c r="C55" s="7" t="s">
        <v>34</v>
      </c>
      <c r="D55" s="12">
        <f>0.081657+0</f>
        <v>8.1656999999999993E-2</v>
      </c>
      <c r="E55" s="12">
        <f t="shared" si="1"/>
        <v>1.7926342549295961E-4</v>
      </c>
    </row>
    <row r="56" spans="1:5" ht="15.75" x14ac:dyDescent="0.25">
      <c r="A56" s="2" t="s">
        <v>63</v>
      </c>
      <c r="B56" s="6">
        <v>8</v>
      </c>
      <c r="C56" s="7" t="s">
        <v>35</v>
      </c>
      <c r="D56" s="12">
        <f>0.086874+0</f>
        <v>8.6874000000000007E-2</v>
      </c>
      <c r="E56" s="12">
        <f t="shared" si="1"/>
        <v>1.907164214491761E-4</v>
      </c>
    </row>
    <row r="57" spans="1:5" ht="15.75" x14ac:dyDescent="0.25">
      <c r="A57" s="2" t="s">
        <v>45</v>
      </c>
      <c r="B57" s="6">
        <v>9</v>
      </c>
      <c r="C57" s="7" t="s">
        <v>4</v>
      </c>
      <c r="D57" s="12">
        <f>59.434538+0.000135</f>
        <v>59.434673000000004</v>
      </c>
      <c r="E57" s="12">
        <f t="shared" si="1"/>
        <v>0.1304782575288575</v>
      </c>
    </row>
    <row r="58" spans="1:5" ht="15.75" x14ac:dyDescent="0.25">
      <c r="A58" s="2" t="s">
        <v>59</v>
      </c>
      <c r="B58" s="6">
        <v>10</v>
      </c>
      <c r="C58" s="7" t="s">
        <v>5</v>
      </c>
      <c r="D58" s="12">
        <f>462898.692376+0</f>
        <v>462898.69237599999</v>
      </c>
      <c r="E58" s="12">
        <f t="shared" si="1"/>
        <v>1016.2117791681485</v>
      </c>
    </row>
    <row r="59" spans="1:5" ht="15.75" x14ac:dyDescent="0.25">
      <c r="A59" s="2" t="s">
        <v>51</v>
      </c>
      <c r="B59" s="6">
        <v>11</v>
      </c>
      <c r="C59" s="7" t="s">
        <v>6</v>
      </c>
      <c r="D59" s="12">
        <f>5.523328+0.000039</f>
        <v>5.5233670000000004</v>
      </c>
      <c r="E59" s="12">
        <f t="shared" si="1"/>
        <v>1.2125570234943383E-2</v>
      </c>
    </row>
    <row r="60" spans="1:5" ht="15.75" x14ac:dyDescent="0.25">
      <c r="A60" s="2" t="s">
        <v>53</v>
      </c>
      <c r="B60" s="6">
        <v>12</v>
      </c>
      <c r="C60" s="7" t="s">
        <v>7</v>
      </c>
      <c r="D60" s="12">
        <f>0.000546+0</f>
        <v>5.4600000000000004E-4</v>
      </c>
      <c r="E60" s="12">
        <f t="shared" si="1"/>
        <v>1.1986459252624507E-6</v>
      </c>
    </row>
    <row r="61" spans="1:5" ht="15.75" x14ac:dyDescent="0.25">
      <c r="A61" s="2" t="s">
        <v>43</v>
      </c>
      <c r="B61" s="6">
        <v>13</v>
      </c>
      <c r="C61" s="7" t="s">
        <v>8</v>
      </c>
      <c r="D61" s="12">
        <f>3013.060094+0.935073</f>
        <v>3013.995167</v>
      </c>
      <c r="E61" s="12">
        <f t="shared" si="1"/>
        <v>6.6166905232330953</v>
      </c>
    </row>
    <row r="62" spans="1:5" ht="15.75" x14ac:dyDescent="0.25">
      <c r="A62" s="2" t="s">
        <v>60</v>
      </c>
      <c r="B62" s="6">
        <v>14</v>
      </c>
      <c r="C62" s="7" t="s">
        <v>9</v>
      </c>
      <c r="D62" s="15">
        <v>0</v>
      </c>
      <c r="E62" s="12">
        <f t="shared" si="1"/>
        <v>0</v>
      </c>
    </row>
    <row r="63" spans="1:5" ht="15.75" x14ac:dyDescent="0.25">
      <c r="A63" s="2" t="s">
        <v>52</v>
      </c>
      <c r="B63" s="6">
        <v>15</v>
      </c>
      <c r="C63" s="7" t="s">
        <v>10</v>
      </c>
      <c r="D63" s="12">
        <f>0.016989+0</f>
        <v>1.6989000000000001E-2</v>
      </c>
      <c r="E63" s="12">
        <f t="shared" si="1"/>
        <v>3.7296328982204715E-5</v>
      </c>
    </row>
    <row r="64" spans="1:5" ht="15.75" x14ac:dyDescent="0.25">
      <c r="A64" s="2" t="s">
        <v>48</v>
      </c>
      <c r="B64" s="6">
        <v>16</v>
      </c>
      <c r="C64" s="7" t="s">
        <v>11</v>
      </c>
      <c r="D64" s="12">
        <f>0.448812+0</f>
        <v>0.44881199999999999</v>
      </c>
      <c r="E64" s="12">
        <f t="shared" si="1"/>
        <v>9.8528695056573456E-4</v>
      </c>
    </row>
    <row r="65" spans="1:5" ht="15.75" x14ac:dyDescent="0.25">
      <c r="A65" s="2" t="s">
        <v>64</v>
      </c>
      <c r="B65" s="6">
        <v>17</v>
      </c>
      <c r="C65" s="7" t="s">
        <v>12</v>
      </c>
      <c r="D65" s="15">
        <v>0</v>
      </c>
      <c r="E65" s="12">
        <f t="shared" si="1"/>
        <v>0</v>
      </c>
    </row>
    <row r="66" spans="1:5" ht="15.75" x14ac:dyDescent="0.25">
      <c r="A66" s="2" t="s">
        <v>47</v>
      </c>
      <c r="B66" s="6">
        <v>18</v>
      </c>
      <c r="C66" s="7" t="s">
        <v>13</v>
      </c>
      <c r="D66" s="12">
        <f>0.028921+0</f>
        <v>2.8920999999999999E-2</v>
      </c>
      <c r="E66" s="12">
        <f t="shared" si="1"/>
        <v>6.3490913561383406E-5</v>
      </c>
    </row>
    <row r="67" spans="1:5" ht="15.75" x14ac:dyDescent="0.25">
      <c r="A67" s="2" t="s">
        <v>49</v>
      </c>
      <c r="B67" s="6">
        <v>19</v>
      </c>
      <c r="C67" s="7" t="s">
        <v>14</v>
      </c>
      <c r="D67" s="12">
        <f>0.419362+0</f>
        <v>0.41936200000000001</v>
      </c>
      <c r="E67" s="12">
        <f t="shared" si="1"/>
        <v>9.2063471155661521E-4</v>
      </c>
    </row>
    <row r="68" spans="1:5" ht="15.75" x14ac:dyDescent="0.25">
      <c r="A68" s="2" t="s">
        <v>65</v>
      </c>
      <c r="B68" s="6">
        <v>20</v>
      </c>
      <c r="C68" s="7" t="s">
        <v>15</v>
      </c>
      <c r="D68" s="15">
        <v>0</v>
      </c>
      <c r="E68" s="12">
        <f t="shared" si="1"/>
        <v>0</v>
      </c>
    </row>
    <row r="69" spans="1:5" ht="15.75" x14ac:dyDescent="0.25">
      <c r="A69" s="2" t="s">
        <v>66</v>
      </c>
      <c r="B69" s="6">
        <v>21</v>
      </c>
      <c r="C69" s="7" t="s">
        <v>16</v>
      </c>
      <c r="D69" s="15">
        <v>0</v>
      </c>
      <c r="E69" s="12">
        <f t="shared" si="1"/>
        <v>0</v>
      </c>
    </row>
    <row r="70" spans="1:5" ht="15.75" x14ac:dyDescent="0.25">
      <c r="A70" s="2" t="s">
        <v>57</v>
      </c>
      <c r="B70" s="6">
        <v>22</v>
      </c>
      <c r="C70" s="7" t="s">
        <v>17</v>
      </c>
      <c r="D70" s="15">
        <f>0+0</f>
        <v>0</v>
      </c>
      <c r="E70" s="12">
        <f t="shared" si="1"/>
        <v>0</v>
      </c>
    </row>
    <row r="71" spans="1:5" ht="15.75" x14ac:dyDescent="0.25">
      <c r="A71" s="2" t="s">
        <v>67</v>
      </c>
      <c r="B71" s="6">
        <v>23</v>
      </c>
      <c r="C71" s="7" t="s">
        <v>18</v>
      </c>
      <c r="D71" s="15">
        <v>0</v>
      </c>
      <c r="E71" s="12">
        <f t="shared" si="1"/>
        <v>0</v>
      </c>
    </row>
    <row r="72" spans="1:5" ht="15.75" x14ac:dyDescent="0.25">
      <c r="A72" s="2" t="s">
        <v>58</v>
      </c>
      <c r="B72" s="6">
        <v>24</v>
      </c>
      <c r="C72" s="7" t="s">
        <v>19</v>
      </c>
      <c r="D72" s="15">
        <v>0</v>
      </c>
      <c r="E72" s="12">
        <f t="shared" si="1"/>
        <v>0</v>
      </c>
    </row>
    <row r="73" spans="1:5" ht="15.75" x14ac:dyDescent="0.25">
      <c r="A73" s="2" t="s">
        <v>68</v>
      </c>
      <c r="B73" s="6">
        <v>25</v>
      </c>
      <c r="C73" s="7" t="s">
        <v>20</v>
      </c>
      <c r="D73" s="15">
        <v>0</v>
      </c>
      <c r="E73" s="12">
        <f t="shared" si="1"/>
        <v>0</v>
      </c>
    </row>
    <row r="74" spans="1:5" ht="15.75" x14ac:dyDescent="0.25">
      <c r="A74" s="2" t="s">
        <v>46</v>
      </c>
      <c r="B74" s="6">
        <v>26</v>
      </c>
      <c r="C74" s="7" t="s">
        <v>21</v>
      </c>
      <c r="D74" s="12">
        <f>0.609257+0</f>
        <v>0.60925700000000005</v>
      </c>
      <c r="E74" s="12">
        <f t="shared" si="1"/>
        <v>1.3375154221385074E-3</v>
      </c>
    </row>
    <row r="75" spans="1:5" ht="15.75" x14ac:dyDescent="0.25">
      <c r="A75" s="2"/>
      <c r="B75" s="6">
        <v>27</v>
      </c>
      <c r="C75" s="7" t="s">
        <v>22</v>
      </c>
      <c r="D75" s="15">
        <v>0</v>
      </c>
      <c r="E75" s="12">
        <f t="shared" si="1"/>
        <v>0</v>
      </c>
    </row>
    <row r="76" spans="1:5" ht="15.75" x14ac:dyDescent="0.25">
      <c r="B76" s="22" t="s">
        <v>38</v>
      </c>
      <c r="C76" s="23"/>
      <c r="D76" s="23"/>
      <c r="E76" s="24"/>
    </row>
    <row r="77" spans="1:5" ht="15.75" x14ac:dyDescent="0.25">
      <c r="A77" s="2" t="s">
        <v>73</v>
      </c>
      <c r="B77" s="6">
        <v>1</v>
      </c>
      <c r="C77" s="7" t="s">
        <v>23</v>
      </c>
      <c r="D77" s="12">
        <f>0.96</f>
        <v>0.96</v>
      </c>
      <c r="E77" s="12">
        <f t="shared" si="1"/>
        <v>2.1075093191427704E-3</v>
      </c>
    </row>
    <row r="78" spans="1:5" ht="63" x14ac:dyDescent="0.25">
      <c r="A78" s="14" t="s">
        <v>74</v>
      </c>
      <c r="B78" s="4">
        <v>2</v>
      </c>
      <c r="C78" s="8" t="s">
        <v>24</v>
      </c>
      <c r="D78" s="13">
        <v>12.59</v>
      </c>
      <c r="E78" s="12">
        <f t="shared" si="1"/>
        <v>2.763910659167446E-2</v>
      </c>
    </row>
    <row r="79" spans="1:5" ht="15.75" x14ac:dyDescent="0.25">
      <c r="A79" s="2" t="s">
        <v>75</v>
      </c>
      <c r="B79" s="6">
        <v>3</v>
      </c>
      <c r="C79" s="7" t="s">
        <v>25</v>
      </c>
      <c r="D79" s="12">
        <v>27.347999999999999</v>
      </c>
      <c r="E79" s="12">
        <f t="shared" si="1"/>
        <v>6.0037671729079679E-2</v>
      </c>
    </row>
    <row r="80" spans="1:5" ht="15.75" x14ac:dyDescent="0.25">
      <c r="A80" s="2" t="s">
        <v>76</v>
      </c>
      <c r="B80" s="6">
        <v>4</v>
      </c>
      <c r="C80" s="7" t="s">
        <v>26</v>
      </c>
      <c r="D80" s="12">
        <v>8.9525999999999994E-2</v>
      </c>
      <c r="E80" s="12">
        <f t="shared" si="1"/>
        <v>1.9653841594330799E-4</v>
      </c>
    </row>
    <row r="81" spans="1:5" ht="15.75" x14ac:dyDescent="0.25">
      <c r="A81" s="2" t="s">
        <v>77</v>
      </c>
      <c r="B81" s="6">
        <v>5</v>
      </c>
      <c r="C81" s="7" t="s">
        <v>27</v>
      </c>
      <c r="D81" s="12">
        <v>22.72</v>
      </c>
      <c r="E81" s="12">
        <f t="shared" si="1"/>
        <v>4.9877720553045568E-2</v>
      </c>
    </row>
    <row r="82" spans="1:5" ht="15.75" x14ac:dyDescent="0.25">
      <c r="A82" s="2" t="s">
        <v>78</v>
      </c>
      <c r="B82" s="6">
        <v>6</v>
      </c>
      <c r="C82" s="7" t="s">
        <v>28</v>
      </c>
      <c r="D82" s="12">
        <v>0.42099999999999999</v>
      </c>
      <c r="E82" s="12">
        <f t="shared" si="1"/>
        <v>9.2423064933240247E-4</v>
      </c>
    </row>
    <row r="83" spans="1:5" ht="15.75" x14ac:dyDescent="0.25">
      <c r="A83" s="2" t="s">
        <v>79</v>
      </c>
      <c r="B83" s="6">
        <v>7</v>
      </c>
      <c r="C83" s="7" t="s">
        <v>29</v>
      </c>
      <c r="D83" s="12">
        <v>444.92700000000002</v>
      </c>
      <c r="E83" s="12">
        <f t="shared" si="1"/>
        <v>0.97675812378982863</v>
      </c>
    </row>
    <row r="84" spans="1:5" ht="15.75" x14ac:dyDescent="0.25">
      <c r="A84" s="2" t="s">
        <v>80</v>
      </c>
      <c r="B84" s="6">
        <v>8</v>
      </c>
      <c r="C84" s="7" t="s">
        <v>30</v>
      </c>
      <c r="D84" s="12">
        <v>4.2212170000000002</v>
      </c>
      <c r="E84" s="12">
        <f t="shared" si="1"/>
        <v>9.266931422524884E-3</v>
      </c>
    </row>
    <row r="85" spans="1:5" ht="15.75" x14ac:dyDescent="0.25">
      <c r="A85" s="2" t="s">
        <v>81</v>
      </c>
      <c r="B85" s="6">
        <v>9</v>
      </c>
      <c r="C85" s="7" t="s">
        <v>31</v>
      </c>
      <c r="D85" s="12">
        <v>173.55600000000001</v>
      </c>
      <c r="E85" s="12">
        <f t="shared" si="1"/>
        <v>0.38101134103452361</v>
      </c>
    </row>
    <row r="86" spans="1:5" ht="15.75" x14ac:dyDescent="0.25">
      <c r="A86" s="2"/>
      <c r="B86" s="6">
        <v>10</v>
      </c>
      <c r="C86" s="7" t="s">
        <v>22</v>
      </c>
      <c r="D86" s="15">
        <v>0</v>
      </c>
      <c r="E86" s="12">
        <f t="shared" si="1"/>
        <v>0</v>
      </c>
    </row>
    <row r="88" spans="1:5" ht="15.75" x14ac:dyDescent="0.25">
      <c r="B88" s="21" t="s">
        <v>72</v>
      </c>
      <c r="C88" s="21"/>
      <c r="D88" s="21"/>
      <c r="E88" s="21"/>
    </row>
    <row r="89" spans="1:5" ht="31.5" x14ac:dyDescent="0.25">
      <c r="B89" s="4" t="s">
        <v>40</v>
      </c>
      <c r="C89" s="5" t="s">
        <v>41</v>
      </c>
      <c r="D89" s="4" t="s">
        <v>36</v>
      </c>
      <c r="E89" s="4" t="s">
        <v>37</v>
      </c>
    </row>
    <row r="90" spans="1:5" ht="15.75" x14ac:dyDescent="0.25">
      <c r="B90" s="25" t="s">
        <v>39</v>
      </c>
      <c r="C90" s="26"/>
      <c r="D90" s="26"/>
      <c r="E90" s="27"/>
    </row>
    <row r="91" spans="1:5" ht="15.75" x14ac:dyDescent="0.25">
      <c r="A91" s="2" t="s">
        <v>61</v>
      </c>
      <c r="B91" s="6">
        <v>1</v>
      </c>
      <c r="C91" s="7" t="s">
        <v>0</v>
      </c>
      <c r="D91" s="12">
        <f>522.1134+0.012941</f>
        <v>522.12634099999991</v>
      </c>
      <c r="E91" s="12">
        <f>D91*1000000/(351.381*1000000)</f>
        <v>1.485926504278831</v>
      </c>
    </row>
    <row r="92" spans="1:5" ht="15.75" x14ac:dyDescent="0.25">
      <c r="A92" s="2" t="s">
        <v>62</v>
      </c>
      <c r="B92" s="6">
        <v>2</v>
      </c>
      <c r="C92" s="7" t="s">
        <v>1</v>
      </c>
      <c r="D92" s="12">
        <f>0.000062+0</f>
        <v>6.2000000000000003E-5</v>
      </c>
      <c r="E92" s="12">
        <f t="shared" ref="E92:E117" si="2">D92*1000000/(351.381*1000000)</f>
        <v>1.7644664907892003E-7</v>
      </c>
    </row>
    <row r="93" spans="1:5" ht="15.75" x14ac:dyDescent="0.25">
      <c r="A93" s="2" t="s">
        <v>44</v>
      </c>
      <c r="B93" s="6">
        <v>3</v>
      </c>
      <c r="C93" s="7" t="s">
        <v>2</v>
      </c>
      <c r="D93" s="12">
        <f>4578.4692+0.137472</f>
        <v>4578.6066719999999</v>
      </c>
      <c r="E93" s="12">
        <f t="shared" si="2"/>
        <v>13.030319431044934</v>
      </c>
    </row>
    <row r="94" spans="1:5" ht="15.75" x14ac:dyDescent="0.25">
      <c r="A94" s="2" t="s">
        <v>54</v>
      </c>
      <c r="B94" s="6">
        <v>4</v>
      </c>
      <c r="C94" s="7" t="s">
        <v>32</v>
      </c>
      <c r="D94" s="15">
        <f>0.00046</f>
        <v>4.6000000000000001E-4</v>
      </c>
      <c r="E94" s="12">
        <f t="shared" si="2"/>
        <v>1.3091202996177938E-6</v>
      </c>
    </row>
    <row r="95" spans="1:5" ht="15.75" x14ac:dyDescent="0.25">
      <c r="A95" s="2" t="s">
        <v>55</v>
      </c>
      <c r="B95" s="6">
        <v>5</v>
      </c>
      <c r="C95" s="7" t="s">
        <v>33</v>
      </c>
      <c r="D95" s="15">
        <f>0.000933</f>
        <v>9.3300000000000002E-4</v>
      </c>
      <c r="E95" s="12">
        <f t="shared" si="2"/>
        <v>2.6552374772682646E-6</v>
      </c>
    </row>
    <row r="96" spans="1:5" ht="15.75" x14ac:dyDescent="0.25">
      <c r="A96" s="2" t="s">
        <v>56</v>
      </c>
      <c r="B96" s="6">
        <v>6</v>
      </c>
      <c r="C96" s="7" t="s">
        <v>3</v>
      </c>
      <c r="D96" s="15">
        <f>0.00005</f>
        <v>5.0000000000000002E-5</v>
      </c>
      <c r="E96" s="12">
        <f t="shared" si="2"/>
        <v>1.4229568474106453E-7</v>
      </c>
    </row>
    <row r="97" spans="1:5" ht="15.75" x14ac:dyDescent="0.25">
      <c r="A97" s="2" t="s">
        <v>50</v>
      </c>
      <c r="B97" s="6">
        <v>7</v>
      </c>
      <c r="C97" s="7" t="s">
        <v>34</v>
      </c>
      <c r="D97" s="12">
        <f>0.01097</f>
        <v>1.0970000000000001E-2</v>
      </c>
      <c r="E97" s="12">
        <f t="shared" si="2"/>
        <v>3.1219673232189561E-5</v>
      </c>
    </row>
    <row r="98" spans="1:5" ht="15.75" x14ac:dyDescent="0.25">
      <c r="A98" s="2" t="s">
        <v>63</v>
      </c>
      <c r="B98" s="6">
        <v>8</v>
      </c>
      <c r="C98" s="7" t="s">
        <v>35</v>
      </c>
      <c r="D98" s="12">
        <f>0.000166+0</f>
        <v>1.66E-4</v>
      </c>
      <c r="E98" s="12">
        <f t="shared" si="2"/>
        <v>4.7242167334033426E-7</v>
      </c>
    </row>
    <row r="99" spans="1:5" ht="15.75" x14ac:dyDescent="0.25">
      <c r="A99" s="2" t="s">
        <v>45</v>
      </c>
      <c r="B99" s="6">
        <v>9</v>
      </c>
      <c r="C99" s="7" t="s">
        <v>4</v>
      </c>
      <c r="D99" s="12">
        <f>47.762967+0.159279</f>
        <v>47.922246000000001</v>
      </c>
      <c r="E99" s="12">
        <f t="shared" si="2"/>
        <v>0.13638257617799482</v>
      </c>
    </row>
    <row r="100" spans="1:5" ht="15.75" x14ac:dyDescent="0.25">
      <c r="A100" s="2" t="s">
        <v>59</v>
      </c>
      <c r="B100" s="6">
        <v>10</v>
      </c>
      <c r="C100" s="7" t="s">
        <v>5</v>
      </c>
      <c r="D100" s="12">
        <f>361337.648+0</f>
        <v>361337.64799999999</v>
      </c>
      <c r="E100" s="12">
        <f t="shared" si="2"/>
        <v>1028.3357608977151</v>
      </c>
    </row>
    <row r="101" spans="1:5" ht="15.75" x14ac:dyDescent="0.25">
      <c r="A101" s="2" t="s">
        <v>51</v>
      </c>
      <c r="B101" s="6">
        <v>11</v>
      </c>
      <c r="C101" s="7" t="s">
        <v>6</v>
      </c>
      <c r="D101" s="12">
        <f>4.465933+0.000088</f>
        <v>4.4660209999999996</v>
      </c>
      <c r="E101" s="12">
        <f t="shared" si="2"/>
        <v>1.2709910325259477E-2</v>
      </c>
    </row>
    <row r="102" spans="1:5" ht="15.75" x14ac:dyDescent="0.25">
      <c r="A102" s="2" t="s">
        <v>53</v>
      </c>
      <c r="B102" s="6">
        <v>12</v>
      </c>
      <c r="C102" s="7" t="s">
        <v>7</v>
      </c>
      <c r="D102" s="12">
        <f>0.00605+0</f>
        <v>6.0499999999999998E-3</v>
      </c>
      <c r="E102" s="12">
        <f t="shared" si="2"/>
        <v>1.721777785366881E-5</v>
      </c>
    </row>
    <row r="103" spans="1:5" ht="15.75" x14ac:dyDescent="0.25">
      <c r="A103" s="2" t="s">
        <v>43</v>
      </c>
      <c r="B103" s="6">
        <v>13</v>
      </c>
      <c r="C103" s="7" t="s">
        <v>8</v>
      </c>
      <c r="D103" s="12">
        <f>2206.199264+1.380279</f>
        <v>2207.5795429999998</v>
      </c>
      <c r="E103" s="12">
        <f t="shared" si="2"/>
        <v>6.2825808538310266</v>
      </c>
    </row>
    <row r="104" spans="1:5" ht="15.75" x14ac:dyDescent="0.25">
      <c r="A104" s="2" t="s">
        <v>60</v>
      </c>
      <c r="B104" s="6">
        <v>14</v>
      </c>
      <c r="C104" s="7" t="s">
        <v>9</v>
      </c>
      <c r="D104" s="15">
        <v>0</v>
      </c>
      <c r="E104" s="12">
        <f t="shared" si="2"/>
        <v>0</v>
      </c>
    </row>
    <row r="105" spans="1:5" ht="15.75" x14ac:dyDescent="0.25">
      <c r="A105" s="2" t="s">
        <v>52</v>
      </c>
      <c r="B105" s="6">
        <v>15</v>
      </c>
      <c r="C105" s="7" t="s">
        <v>10</v>
      </c>
      <c r="D105" s="12">
        <f>0.00189+0</f>
        <v>1.89E-3</v>
      </c>
      <c r="E105" s="12">
        <f t="shared" si="2"/>
        <v>5.3787768832122395E-6</v>
      </c>
    </row>
    <row r="106" spans="1:5" ht="15.75" x14ac:dyDescent="0.25">
      <c r="A106" s="2" t="s">
        <v>48</v>
      </c>
      <c r="B106" s="6">
        <v>16</v>
      </c>
      <c r="C106" s="7" t="s">
        <v>11</v>
      </c>
      <c r="D106" s="12">
        <f>0.302103+0.000015</f>
        <v>0.302118</v>
      </c>
      <c r="E106" s="12">
        <f t="shared" si="2"/>
        <v>8.5980175365201871E-4</v>
      </c>
    </row>
    <row r="107" spans="1:5" ht="15.75" x14ac:dyDescent="0.25">
      <c r="A107" s="2" t="s">
        <v>64</v>
      </c>
      <c r="B107" s="6">
        <v>17</v>
      </c>
      <c r="C107" s="7" t="s">
        <v>12</v>
      </c>
      <c r="D107" s="12">
        <v>0</v>
      </c>
      <c r="E107" s="12">
        <f t="shared" si="2"/>
        <v>0</v>
      </c>
    </row>
    <row r="108" spans="1:5" ht="15.75" x14ac:dyDescent="0.25">
      <c r="A108" s="2" t="s">
        <v>47</v>
      </c>
      <c r="B108" s="6">
        <v>18</v>
      </c>
      <c r="C108" s="7" t="s">
        <v>13</v>
      </c>
      <c r="D108" s="12">
        <f>0.0163+0.000001</f>
        <v>1.6301E-2</v>
      </c>
      <c r="E108" s="12">
        <f t="shared" si="2"/>
        <v>4.639123913928186E-5</v>
      </c>
    </row>
    <row r="109" spans="1:5" ht="15.75" x14ac:dyDescent="0.25">
      <c r="A109" s="2" t="s">
        <v>49</v>
      </c>
      <c r="B109" s="6">
        <v>19</v>
      </c>
      <c r="C109" s="7" t="s">
        <v>14</v>
      </c>
      <c r="D109" s="12">
        <f>0.3004+0.000009</f>
        <v>0.30040899999999998</v>
      </c>
      <c r="E109" s="12">
        <f t="shared" si="2"/>
        <v>8.5493808714756918E-4</v>
      </c>
    </row>
    <row r="110" spans="1:5" ht="15.75" x14ac:dyDescent="0.25">
      <c r="A110" s="2" t="s">
        <v>65</v>
      </c>
      <c r="B110" s="6">
        <v>20</v>
      </c>
      <c r="C110" s="7" t="s">
        <v>15</v>
      </c>
      <c r="D110" s="15">
        <v>0</v>
      </c>
      <c r="E110" s="12">
        <f t="shared" si="2"/>
        <v>0</v>
      </c>
    </row>
    <row r="111" spans="1:5" ht="15.75" x14ac:dyDescent="0.25">
      <c r="A111" s="2" t="s">
        <v>66</v>
      </c>
      <c r="B111" s="6">
        <v>21</v>
      </c>
      <c r="C111" s="7" t="s">
        <v>16</v>
      </c>
      <c r="D111" s="15">
        <f>0</f>
        <v>0</v>
      </c>
      <c r="E111" s="12">
        <f t="shared" si="2"/>
        <v>0</v>
      </c>
    </row>
    <row r="112" spans="1:5" ht="15.75" x14ac:dyDescent="0.25">
      <c r="A112" s="2" t="s">
        <v>57</v>
      </c>
      <c r="B112" s="6">
        <v>22</v>
      </c>
      <c r="C112" s="7" t="s">
        <v>17</v>
      </c>
      <c r="D112" s="12">
        <f>0.00061+0</f>
        <v>6.0999999999999997E-4</v>
      </c>
      <c r="E112" s="12">
        <f t="shared" si="2"/>
        <v>1.7360073538409873E-6</v>
      </c>
    </row>
    <row r="113" spans="1:5" ht="15.75" x14ac:dyDescent="0.25">
      <c r="A113" s="2" t="s">
        <v>67</v>
      </c>
      <c r="B113" s="6">
        <v>23</v>
      </c>
      <c r="C113" s="7" t="s">
        <v>18</v>
      </c>
      <c r="D113" s="15">
        <v>0</v>
      </c>
      <c r="E113" s="12">
        <f t="shared" si="2"/>
        <v>0</v>
      </c>
    </row>
    <row r="114" spans="1:5" ht="15.75" x14ac:dyDescent="0.25">
      <c r="A114" s="2" t="s">
        <v>58</v>
      </c>
      <c r="B114" s="6">
        <v>24</v>
      </c>
      <c r="C114" s="7" t="s">
        <v>19</v>
      </c>
      <c r="D114" s="15">
        <v>0</v>
      </c>
      <c r="E114" s="12">
        <f t="shared" si="2"/>
        <v>0</v>
      </c>
    </row>
    <row r="115" spans="1:5" ht="15.75" x14ac:dyDescent="0.25">
      <c r="A115" s="2" t="s">
        <v>68</v>
      </c>
      <c r="B115" s="6">
        <v>25</v>
      </c>
      <c r="C115" s="7" t="s">
        <v>20</v>
      </c>
      <c r="D115" s="15">
        <f>0+0</f>
        <v>0</v>
      </c>
      <c r="E115" s="12">
        <f t="shared" si="2"/>
        <v>0</v>
      </c>
    </row>
    <row r="116" spans="1:5" ht="15.75" x14ac:dyDescent="0.25">
      <c r="A116" s="2" t="s">
        <v>46</v>
      </c>
      <c r="B116" s="6">
        <v>26</v>
      </c>
      <c r="C116" s="7" t="s">
        <v>21</v>
      </c>
      <c r="D116" s="12">
        <f>0.407809+0.000052</f>
        <v>0.40786099999999997</v>
      </c>
      <c r="E116" s="12">
        <f t="shared" si="2"/>
        <v>1.1607372054835065E-3</v>
      </c>
    </row>
    <row r="117" spans="1:5" ht="15.75" x14ac:dyDescent="0.25">
      <c r="A117" s="2"/>
      <c r="B117" s="6">
        <v>27</v>
      </c>
      <c r="C117" s="7" t="s">
        <v>22</v>
      </c>
      <c r="D117" s="15">
        <v>0</v>
      </c>
      <c r="E117" s="12">
        <f t="shared" si="2"/>
        <v>0</v>
      </c>
    </row>
    <row r="118" spans="1:5" ht="15.75" x14ac:dyDescent="0.25">
      <c r="B118" s="22" t="s">
        <v>82</v>
      </c>
      <c r="C118" s="23"/>
      <c r="D118" s="23"/>
      <c r="E118" s="24"/>
    </row>
    <row r="119" spans="1:5" ht="15.75" x14ac:dyDescent="0.25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3" x14ac:dyDescent="0.25">
      <c r="B120" s="4">
        <v>2</v>
      </c>
      <c r="C120" s="8" t="s">
        <v>24</v>
      </c>
      <c r="D120" s="4" t="s">
        <v>69</v>
      </c>
      <c r="E120" s="4" t="s">
        <v>69</v>
      </c>
    </row>
    <row r="121" spans="1:5" ht="15.75" x14ac:dyDescent="0.25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75" x14ac:dyDescent="0.25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75" x14ac:dyDescent="0.25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75" x14ac:dyDescent="0.25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75" x14ac:dyDescent="0.25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75" x14ac:dyDescent="0.25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75" x14ac:dyDescent="0.25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75" x14ac:dyDescent="0.25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25">
      <c r="B129" s="29" t="s">
        <v>84</v>
      </c>
      <c r="C129" s="29"/>
      <c r="D129" s="29"/>
      <c r="E129" s="29"/>
      <c r="F129" s="29"/>
      <c r="G129" s="30"/>
    </row>
    <row r="130" spans="1:7" ht="15" customHeight="1" x14ac:dyDescent="0.3">
      <c r="B130" s="1"/>
      <c r="C130" s="1"/>
      <c r="D130" s="1"/>
      <c r="E130" s="1"/>
      <c r="F130" s="1"/>
      <c r="G130" s="11"/>
    </row>
    <row r="131" spans="1:7" ht="15" customHeight="1" x14ac:dyDescent="0.3">
      <c r="B131" s="1"/>
      <c r="C131" s="1"/>
      <c r="D131" s="1"/>
      <c r="E131" s="1"/>
      <c r="F131" s="1"/>
      <c r="G131" s="11"/>
    </row>
    <row r="132" spans="1:7" ht="15.75" x14ac:dyDescent="0.25">
      <c r="B132" s="16" t="s">
        <v>83</v>
      </c>
      <c r="C132" s="17"/>
    </row>
    <row r="133" spans="1:7" ht="15.75" x14ac:dyDescent="0.25">
      <c r="B133" s="25" t="s">
        <v>39</v>
      </c>
      <c r="C133" s="26"/>
      <c r="D133" s="26"/>
      <c r="E133" s="27"/>
    </row>
    <row r="134" spans="1:7" ht="15.75" x14ac:dyDescent="0.25">
      <c r="A134" s="2" t="s">
        <v>61</v>
      </c>
      <c r="B134" s="6">
        <v>1</v>
      </c>
      <c r="C134" s="7" t="s">
        <v>0</v>
      </c>
      <c r="D134" s="12">
        <f>D6+D49+D91</f>
        <v>2511.3669279999999</v>
      </c>
      <c r="E134" s="12">
        <f>D134*1000000/(1572.82*1000000)</f>
        <v>1.5967287598072253</v>
      </c>
    </row>
    <row r="135" spans="1:7" ht="15.75" x14ac:dyDescent="0.25">
      <c r="A135" s="2" t="s">
        <v>62</v>
      </c>
      <c r="B135" s="6">
        <v>2</v>
      </c>
      <c r="C135" s="7" t="s">
        <v>1</v>
      </c>
      <c r="D135" s="12">
        <f t="shared" ref="D135:D160" si="3">D7+D50+D92</f>
        <v>0.215333</v>
      </c>
      <c r="E135" s="12">
        <f t="shared" ref="E135:E171" si="4">D135*1000000/(1572.82*1000000)</f>
        <v>1.3690886433285435E-4</v>
      </c>
    </row>
    <row r="136" spans="1:7" ht="15.75" x14ac:dyDescent="0.25">
      <c r="A136" s="2" t="s">
        <v>44</v>
      </c>
      <c r="B136" s="6">
        <v>3</v>
      </c>
      <c r="C136" s="7" t="s">
        <v>2</v>
      </c>
      <c r="D136" s="12">
        <f>D8+D51+D93</f>
        <v>24614.492319999998</v>
      </c>
      <c r="E136" s="12">
        <f t="shared" si="4"/>
        <v>15.649910555562618</v>
      </c>
    </row>
    <row r="137" spans="1:7" ht="15.75" x14ac:dyDescent="0.25">
      <c r="A137" s="2" t="s">
        <v>54</v>
      </c>
      <c r="B137" s="6">
        <v>4</v>
      </c>
      <c r="C137" s="7" t="s">
        <v>32</v>
      </c>
      <c r="D137" s="6">
        <f>D9+D52+D94</f>
        <v>9.2000000000000003E-4</v>
      </c>
      <c r="E137" s="12">
        <f t="shared" si="4"/>
        <v>5.8493661067382152E-7</v>
      </c>
    </row>
    <row r="138" spans="1:7" ht="15.75" x14ac:dyDescent="0.25">
      <c r="A138" s="2" t="s">
        <v>55</v>
      </c>
      <c r="B138" s="6">
        <v>5</v>
      </c>
      <c r="C138" s="7" t="s">
        <v>33</v>
      </c>
      <c r="D138" s="6">
        <f t="shared" si="3"/>
        <v>1.9687000000000003E-3</v>
      </c>
      <c r="E138" s="12">
        <f t="shared" si="4"/>
        <v>1.2517007667756006E-6</v>
      </c>
    </row>
    <row r="139" spans="1:7" ht="15.75" x14ac:dyDescent="0.25">
      <c r="A139" s="2" t="s">
        <v>56</v>
      </c>
      <c r="B139" s="6">
        <v>6</v>
      </c>
      <c r="C139" s="7" t="s">
        <v>3</v>
      </c>
      <c r="D139" s="6">
        <f t="shared" si="3"/>
        <v>8.1999999999999998E-4</v>
      </c>
      <c r="E139" s="12">
        <f t="shared" si="4"/>
        <v>5.2135654429623221E-7</v>
      </c>
    </row>
    <row r="140" spans="1:7" ht="15.75" x14ac:dyDescent="0.25">
      <c r="A140" s="2" t="s">
        <v>50</v>
      </c>
      <c r="B140" s="6">
        <v>7</v>
      </c>
      <c r="C140" s="7" t="s">
        <v>34</v>
      </c>
      <c r="D140" s="6">
        <f t="shared" si="3"/>
        <v>0.105627</v>
      </c>
      <c r="E140" s="12">
        <f t="shared" si="4"/>
        <v>6.7157716712656245E-5</v>
      </c>
    </row>
    <row r="141" spans="1:7" ht="15.75" x14ac:dyDescent="0.25">
      <c r="A141" s="2" t="s">
        <v>63</v>
      </c>
      <c r="B141" s="6">
        <v>8</v>
      </c>
      <c r="C141" s="7" t="s">
        <v>35</v>
      </c>
      <c r="D141" s="12">
        <f t="shared" si="3"/>
        <v>8.7040000000000006E-2</v>
      </c>
      <c r="E141" s="12">
        <f t="shared" si="4"/>
        <v>5.5340089775053726E-5</v>
      </c>
    </row>
    <row r="142" spans="1:7" ht="15.75" x14ac:dyDescent="0.25">
      <c r="A142" s="2" t="s">
        <v>45</v>
      </c>
      <c r="B142" s="6">
        <v>9</v>
      </c>
      <c r="C142" s="7" t="s">
        <v>4</v>
      </c>
      <c r="D142" s="12">
        <f t="shared" si="3"/>
        <v>198.91191900000001</v>
      </c>
      <c r="E142" s="12">
        <f t="shared" si="4"/>
        <v>0.12646833013313666</v>
      </c>
    </row>
    <row r="143" spans="1:7" ht="15.75" x14ac:dyDescent="0.25">
      <c r="A143" s="2" t="s">
        <v>59</v>
      </c>
      <c r="B143" s="6">
        <v>10</v>
      </c>
      <c r="C143" s="7" t="s">
        <v>5</v>
      </c>
      <c r="D143" s="12">
        <f t="shared" si="3"/>
        <v>1499138.1863760001</v>
      </c>
      <c r="E143" s="12">
        <f t="shared" si="4"/>
        <v>953.15305398964915</v>
      </c>
    </row>
    <row r="144" spans="1:7" ht="15.75" x14ac:dyDescent="0.25">
      <c r="A144" s="2" t="s">
        <v>51</v>
      </c>
      <c r="B144" s="6">
        <v>11</v>
      </c>
      <c r="C144" s="7" t="s">
        <v>6</v>
      </c>
      <c r="D144" s="12">
        <f t="shared" si="3"/>
        <v>22.137388000000001</v>
      </c>
      <c r="E144" s="12">
        <f t="shared" si="4"/>
        <v>1.4074965984664487E-2</v>
      </c>
    </row>
    <row r="145" spans="1:5" ht="15.75" x14ac:dyDescent="0.25">
      <c r="A145" s="2" t="s">
        <v>53</v>
      </c>
      <c r="B145" s="6">
        <v>12</v>
      </c>
      <c r="C145" s="7" t="s">
        <v>7</v>
      </c>
      <c r="D145" s="12">
        <f t="shared" si="3"/>
        <v>7.5960000000000003E-3</v>
      </c>
      <c r="E145" s="12">
        <f t="shared" si="4"/>
        <v>4.8295418420416834E-6</v>
      </c>
    </row>
    <row r="146" spans="1:5" ht="15.75" x14ac:dyDescent="0.25">
      <c r="A146" s="2" t="s">
        <v>43</v>
      </c>
      <c r="B146" s="6">
        <v>13</v>
      </c>
      <c r="C146" s="7" t="s">
        <v>8</v>
      </c>
      <c r="D146" s="12">
        <f t="shared" si="3"/>
        <v>6374.5467099999996</v>
      </c>
      <c r="E146" s="12">
        <f t="shared" si="4"/>
        <v>4.0529410294884345</v>
      </c>
    </row>
    <row r="147" spans="1:5" ht="15.75" x14ac:dyDescent="0.25">
      <c r="A147" s="2" t="s">
        <v>60</v>
      </c>
      <c r="B147" s="6">
        <v>14</v>
      </c>
      <c r="C147" s="7" t="s">
        <v>9</v>
      </c>
      <c r="D147" s="15">
        <f t="shared" si="3"/>
        <v>0</v>
      </c>
      <c r="E147" s="12">
        <f t="shared" si="4"/>
        <v>0</v>
      </c>
    </row>
    <row r="148" spans="1:5" ht="15.75" x14ac:dyDescent="0.25">
      <c r="A148" s="2" t="s">
        <v>52</v>
      </c>
      <c r="B148" s="6">
        <v>15</v>
      </c>
      <c r="C148" s="7" t="s">
        <v>10</v>
      </c>
      <c r="D148" s="12">
        <f t="shared" si="3"/>
        <v>2.0129000000000001E-2</v>
      </c>
      <c r="E148" s="12">
        <f t="shared" si="4"/>
        <v>1.279803156114495E-5</v>
      </c>
    </row>
    <row r="149" spans="1:5" ht="15.75" x14ac:dyDescent="0.25">
      <c r="A149" s="2" t="s">
        <v>48</v>
      </c>
      <c r="B149" s="6">
        <v>16</v>
      </c>
      <c r="C149" s="7" t="s">
        <v>11</v>
      </c>
      <c r="D149" s="12">
        <f t="shared" si="3"/>
        <v>1.0777299999999999</v>
      </c>
      <c r="E149" s="12">
        <f t="shared" si="4"/>
        <v>6.85221449371193E-4</v>
      </c>
    </row>
    <row r="150" spans="1:5" ht="15.75" x14ac:dyDescent="0.25">
      <c r="A150" s="2" t="s">
        <v>64</v>
      </c>
      <c r="B150" s="6">
        <v>17</v>
      </c>
      <c r="C150" s="7" t="s">
        <v>12</v>
      </c>
      <c r="D150" s="15">
        <f t="shared" si="3"/>
        <v>0</v>
      </c>
      <c r="E150" s="12">
        <f t="shared" si="4"/>
        <v>0</v>
      </c>
    </row>
    <row r="151" spans="1:5" ht="15.75" x14ac:dyDescent="0.25">
      <c r="A151" s="2" t="s">
        <v>47</v>
      </c>
      <c r="B151" s="6">
        <v>18</v>
      </c>
      <c r="C151" s="7" t="s">
        <v>13</v>
      </c>
      <c r="D151" s="12">
        <f t="shared" si="3"/>
        <v>7.4221999999999996E-2</v>
      </c>
      <c r="E151" s="12">
        <f t="shared" si="4"/>
        <v>4.7190396866774328E-5</v>
      </c>
    </row>
    <row r="152" spans="1:5" ht="15.75" x14ac:dyDescent="0.25">
      <c r="A152" s="2" t="s">
        <v>49</v>
      </c>
      <c r="B152" s="6">
        <v>19</v>
      </c>
      <c r="C152" s="7" t="s">
        <v>14</v>
      </c>
      <c r="D152" s="12">
        <f>D24+D67+D109</f>
        <v>1.0367709999999999</v>
      </c>
      <c r="E152" s="12">
        <f t="shared" si="4"/>
        <v>6.5917968998359627E-4</v>
      </c>
    </row>
    <row r="153" spans="1:5" ht="15.75" x14ac:dyDescent="0.25">
      <c r="A153" s="2" t="s">
        <v>65</v>
      </c>
      <c r="B153" s="6">
        <v>20</v>
      </c>
      <c r="C153" s="7" t="s">
        <v>15</v>
      </c>
      <c r="D153" s="12">
        <f t="shared" si="3"/>
        <v>2.4E-2</v>
      </c>
      <c r="E153" s="12">
        <f t="shared" si="4"/>
        <v>1.525921593062143E-5</v>
      </c>
    </row>
    <row r="154" spans="1:5" ht="15.75" x14ac:dyDescent="0.25">
      <c r="A154" s="2" t="s">
        <v>66</v>
      </c>
      <c r="B154" s="6">
        <v>21</v>
      </c>
      <c r="C154" s="7" t="s">
        <v>16</v>
      </c>
      <c r="D154" s="15">
        <f>D26+D69+D111</f>
        <v>0</v>
      </c>
      <c r="E154" s="12">
        <f t="shared" si="4"/>
        <v>0</v>
      </c>
    </row>
    <row r="155" spans="1:5" ht="15.75" x14ac:dyDescent="0.25">
      <c r="A155" s="2" t="s">
        <v>57</v>
      </c>
      <c r="B155" s="6">
        <v>22</v>
      </c>
      <c r="C155" s="7" t="s">
        <v>17</v>
      </c>
      <c r="D155" s="15">
        <f>D27+D70+D111</f>
        <v>0</v>
      </c>
      <c r="E155" s="12">
        <f t="shared" si="4"/>
        <v>0</v>
      </c>
    </row>
    <row r="156" spans="1:5" ht="15.75" x14ac:dyDescent="0.25">
      <c r="A156" s="2" t="s">
        <v>67</v>
      </c>
      <c r="B156" s="6">
        <v>23</v>
      </c>
      <c r="C156" s="7" t="s">
        <v>18</v>
      </c>
      <c r="D156" s="15">
        <f t="shared" si="3"/>
        <v>0</v>
      </c>
      <c r="E156" s="12">
        <f t="shared" si="4"/>
        <v>0</v>
      </c>
    </row>
    <row r="157" spans="1:5" ht="15.75" x14ac:dyDescent="0.25">
      <c r="A157" s="2" t="s">
        <v>58</v>
      </c>
      <c r="B157" s="6">
        <v>24</v>
      </c>
      <c r="C157" s="7" t="s">
        <v>19</v>
      </c>
      <c r="D157" s="15">
        <f t="shared" si="3"/>
        <v>0</v>
      </c>
      <c r="E157" s="12">
        <f t="shared" si="4"/>
        <v>0</v>
      </c>
    </row>
    <row r="158" spans="1:5" ht="15.75" x14ac:dyDescent="0.25">
      <c r="A158" s="2" t="s">
        <v>68</v>
      </c>
      <c r="B158" s="6">
        <v>25</v>
      </c>
      <c r="C158" s="7" t="s">
        <v>20</v>
      </c>
      <c r="D158" s="15">
        <f>D30+D73+D116</f>
        <v>0.40786099999999997</v>
      </c>
      <c r="E158" s="12">
        <f t="shared" si="4"/>
        <v>2.5931829452829951E-4</v>
      </c>
    </row>
    <row r="159" spans="1:5" ht="15.75" x14ac:dyDescent="0.25">
      <c r="A159" s="2" t="s">
        <v>46</v>
      </c>
      <c r="B159" s="6">
        <v>26</v>
      </c>
      <c r="C159" s="7" t="s">
        <v>21</v>
      </c>
      <c r="D159" s="12">
        <f>D31+D74+D116</f>
        <v>1.267118</v>
      </c>
      <c r="E159" s="12">
        <f t="shared" si="4"/>
        <v>8.0563446548238197E-4</v>
      </c>
    </row>
    <row r="160" spans="1:5" ht="15.75" x14ac:dyDescent="0.25">
      <c r="A160" s="2"/>
      <c r="B160" s="6">
        <v>27</v>
      </c>
      <c r="C160" s="7" t="s">
        <v>22</v>
      </c>
      <c r="D160" s="15">
        <f t="shared" si="3"/>
        <v>0</v>
      </c>
      <c r="E160" s="12">
        <f t="shared" si="4"/>
        <v>0</v>
      </c>
    </row>
    <row r="161" spans="1:5" ht="15.75" x14ac:dyDescent="0.25">
      <c r="B161" s="22" t="s">
        <v>38</v>
      </c>
      <c r="C161" s="23"/>
      <c r="D161" s="23"/>
      <c r="E161" s="24"/>
    </row>
    <row r="162" spans="1:5" ht="15.75" x14ac:dyDescent="0.25">
      <c r="A162" s="2" t="s">
        <v>73</v>
      </c>
      <c r="B162" s="6">
        <v>1</v>
      </c>
      <c r="C162" s="7" t="s">
        <v>23</v>
      </c>
      <c r="D162" s="12">
        <f>D34+D77</f>
        <v>1.0509999999999999</v>
      </c>
      <c r="E162" s="12">
        <f t="shared" si="4"/>
        <v>6.6822649762846356E-4</v>
      </c>
    </row>
    <row r="163" spans="1:5" ht="63" x14ac:dyDescent="0.25">
      <c r="A163" s="14" t="s">
        <v>74</v>
      </c>
      <c r="B163" s="4">
        <v>2</v>
      </c>
      <c r="C163" s="8" t="s">
        <v>24</v>
      </c>
      <c r="D163" s="4">
        <f t="shared" ref="D163:D171" si="5">D35+D78</f>
        <v>13.212999999999999</v>
      </c>
      <c r="E163" s="12">
        <f t="shared" si="4"/>
        <v>8.4008341704708746E-3</v>
      </c>
    </row>
    <row r="164" spans="1:5" ht="15.75" x14ac:dyDescent="0.25">
      <c r="A164" s="2" t="s">
        <v>75</v>
      </c>
      <c r="B164" s="6">
        <v>3</v>
      </c>
      <c r="C164" s="7" t="s">
        <v>25</v>
      </c>
      <c r="D164" s="6">
        <f t="shared" si="5"/>
        <v>35.066000000000003</v>
      </c>
      <c r="E164" s="12">
        <f t="shared" si="4"/>
        <v>2.2294986075965462E-2</v>
      </c>
    </row>
    <row r="165" spans="1:5" ht="15.75" x14ac:dyDescent="0.25">
      <c r="A165" s="2" t="s">
        <v>76</v>
      </c>
      <c r="B165" s="6">
        <v>4</v>
      </c>
      <c r="C165" s="7" t="s">
        <v>26</v>
      </c>
      <c r="D165" s="6">
        <f>D37+D80</f>
        <v>0.16652600000000001</v>
      </c>
      <c r="E165" s="12">
        <f t="shared" si="4"/>
        <v>1.0587734133594435E-4</v>
      </c>
    </row>
    <row r="166" spans="1:5" ht="15.75" x14ac:dyDescent="0.25">
      <c r="A166" s="2" t="s">
        <v>77</v>
      </c>
      <c r="B166" s="6">
        <v>5</v>
      </c>
      <c r="C166" s="7" t="s">
        <v>27</v>
      </c>
      <c r="D166" s="6">
        <f t="shared" si="5"/>
        <v>23.799999999999997</v>
      </c>
      <c r="E166" s="12">
        <f t="shared" si="4"/>
        <v>1.5132055797866251E-2</v>
      </c>
    </row>
    <row r="167" spans="1:5" ht="15.75" x14ac:dyDescent="0.25">
      <c r="A167" s="2" t="s">
        <v>78</v>
      </c>
      <c r="B167" s="6">
        <v>6</v>
      </c>
      <c r="C167" s="7" t="s">
        <v>28</v>
      </c>
      <c r="D167" s="6">
        <f t="shared" si="5"/>
        <v>0.437</v>
      </c>
      <c r="E167" s="12">
        <f t="shared" si="4"/>
        <v>2.7784489007006525E-4</v>
      </c>
    </row>
    <row r="168" spans="1:5" ht="15.75" x14ac:dyDescent="0.25">
      <c r="A168" s="2" t="s">
        <v>79</v>
      </c>
      <c r="B168" s="6">
        <v>7</v>
      </c>
      <c r="C168" s="7" t="s">
        <v>29</v>
      </c>
      <c r="D168" s="6">
        <f t="shared" si="5"/>
        <v>960.74800000000005</v>
      </c>
      <c r="E168" s="12">
        <f t="shared" si="4"/>
        <v>0.61084421612136164</v>
      </c>
    </row>
    <row r="169" spans="1:5" ht="15.75" x14ac:dyDescent="0.25">
      <c r="A169" s="2" t="s">
        <v>80</v>
      </c>
      <c r="B169" s="6">
        <v>8</v>
      </c>
      <c r="C169" s="7" t="s">
        <v>30</v>
      </c>
      <c r="D169" s="6">
        <f t="shared" si="5"/>
        <v>4.4442170000000001</v>
      </c>
      <c r="E169" s="12">
        <f t="shared" si="4"/>
        <v>2.8256361185641076E-3</v>
      </c>
    </row>
    <row r="170" spans="1:5" ht="15.75" x14ac:dyDescent="0.25">
      <c r="A170" s="2" t="s">
        <v>81</v>
      </c>
      <c r="B170" s="6">
        <v>9</v>
      </c>
      <c r="C170" s="7" t="s">
        <v>31</v>
      </c>
      <c r="D170" s="6">
        <f t="shared" si="5"/>
        <v>272.89600000000002</v>
      </c>
      <c r="E170" s="12">
        <f t="shared" si="4"/>
        <v>0.1735074579417861</v>
      </c>
    </row>
    <row r="171" spans="1:5" ht="15.75" x14ac:dyDescent="0.25">
      <c r="A171" s="2"/>
      <c r="B171" s="6">
        <v>10</v>
      </c>
      <c r="C171" s="7" t="s">
        <v>22</v>
      </c>
      <c r="D171" s="6">
        <f t="shared" si="5"/>
        <v>0</v>
      </c>
      <c r="E171" s="12">
        <f t="shared" si="4"/>
        <v>0</v>
      </c>
    </row>
  </sheetData>
  <mergeCells count="13">
    <mergeCell ref="B129:G129"/>
    <mergeCell ref="B133:E133"/>
    <mergeCell ref="B161:E161"/>
    <mergeCell ref="B90:E90"/>
    <mergeCell ref="B118:E118"/>
    <mergeCell ref="B88:E88"/>
    <mergeCell ref="B33:E33"/>
    <mergeCell ref="B5:E5"/>
    <mergeCell ref="D2:J2"/>
    <mergeCell ref="B3:E3"/>
    <mergeCell ref="B46:E46"/>
    <mergeCell ref="B48:E48"/>
    <mergeCell ref="B76:E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Centrenergo</cp:lastModifiedBy>
  <cp:lastPrinted>2020-02-10T07:50:29Z</cp:lastPrinted>
  <dcterms:created xsi:type="dcterms:W3CDTF">2019-11-07T11:23:32Z</dcterms:created>
  <dcterms:modified xsi:type="dcterms:W3CDTF">2021-08-03T13:32:05Z</dcterms:modified>
</cp:coreProperties>
</file>