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abota\Звітність\Форма звітності відповідно до Додатку 1 до Постанови НКРЕКП №642 від 26.04.2019\2020 (екологія)\"/>
    </mc:Choice>
  </mc:AlternateContent>
  <xr:revisionPtr revIDLastSave="0" documentId="13_ncr:1_{267237FD-1ECE-4468-8227-885ED86482D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3" i="1" l="1"/>
  <c r="E164" i="1"/>
  <c r="E165" i="1"/>
  <c r="E166" i="1"/>
  <c r="E167" i="1"/>
  <c r="E168" i="1"/>
  <c r="E169" i="1"/>
  <c r="E170" i="1"/>
  <c r="E171" i="1"/>
  <c r="E162" i="1"/>
  <c r="E160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34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91" i="1"/>
  <c r="E86" i="1"/>
  <c r="E78" i="1"/>
  <c r="E79" i="1"/>
  <c r="E80" i="1"/>
  <c r="E81" i="1"/>
  <c r="E82" i="1"/>
  <c r="E83" i="1"/>
  <c r="E84" i="1"/>
  <c r="E85" i="1"/>
  <c r="E77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49" i="1"/>
  <c r="E35" i="1"/>
  <c r="E36" i="1"/>
  <c r="E37" i="1"/>
  <c r="E38" i="1"/>
  <c r="E39" i="1"/>
  <c r="E40" i="1"/>
  <c r="E41" i="1"/>
  <c r="E42" i="1"/>
  <c r="E43" i="1"/>
  <c r="E34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6" i="1"/>
  <c r="G134" i="1"/>
  <c r="D58" i="1"/>
  <c r="D74" i="1"/>
  <c r="D67" i="1"/>
  <c r="D66" i="1"/>
  <c r="D64" i="1"/>
  <c r="D61" i="1"/>
  <c r="D59" i="1"/>
  <c r="D57" i="1"/>
  <c r="D51" i="1"/>
  <c r="D49" i="1"/>
  <c r="D41" i="1"/>
  <c r="D40" i="1"/>
  <c r="D42" i="1"/>
  <c r="D38" i="1"/>
  <c r="D39" i="1"/>
  <c r="D34" i="1"/>
  <c r="D37" i="1"/>
  <c r="D36" i="1"/>
  <c r="D20" i="1"/>
  <c r="D16" i="1"/>
  <c r="D12" i="1"/>
  <c r="D24" i="1"/>
  <c r="D21" i="1"/>
  <c r="D23" i="1"/>
  <c r="D31" i="1"/>
  <c r="D14" i="1"/>
  <c r="D6" i="1"/>
  <c r="D8" i="1"/>
  <c r="D18" i="1"/>
  <c r="D25" i="1"/>
  <c r="D7" i="1"/>
  <c r="D152" i="1" l="1"/>
  <c r="D159" i="1"/>
  <c r="D154" i="1"/>
  <c r="D171" i="1" l="1"/>
  <c r="D137" i="1"/>
  <c r="D160" i="1"/>
  <c r="D158" i="1"/>
  <c r="D157" i="1"/>
  <c r="D156" i="1"/>
  <c r="D155" i="1"/>
  <c r="D153" i="1"/>
  <c r="D150" i="1"/>
  <c r="D147" i="1"/>
  <c r="D139" i="1"/>
  <c r="D138" i="1"/>
  <c r="D142" i="1" l="1"/>
  <c r="D134" i="1"/>
  <c r="D144" i="1"/>
  <c r="D146" i="1"/>
  <c r="D163" i="1"/>
  <c r="D162" i="1"/>
  <c r="D166" i="1"/>
  <c r="D168" i="1"/>
  <c r="D135" i="1"/>
  <c r="D141" i="1"/>
  <c r="D149" i="1"/>
  <c r="D145" i="1"/>
  <c r="D148" i="1"/>
  <c r="D164" i="1"/>
  <c r="D165" i="1"/>
  <c r="D167" i="1"/>
  <c r="D170" i="1"/>
  <c r="D169" i="1"/>
  <c r="D140" i="1"/>
  <c r="D151" i="1"/>
  <c r="D136" i="1"/>
  <c r="D143" i="1"/>
</calcChain>
</file>

<file path=xl/sharedStrings.xml><?xml version="1.0" encoding="utf-8"?>
<sst xmlns="http://schemas.openxmlformats.org/spreadsheetml/2006/main" count="325" uniqueCount="85">
  <si>
    <t>Азоту оксиди</t>
  </si>
  <si>
    <t>Аміак</t>
  </si>
  <si>
    <t>Ангідрид сірчистий</t>
  </si>
  <si>
    <t>Бутилацетат</t>
  </si>
  <si>
    <t>Вуглецю окис</t>
  </si>
  <si>
    <t>Вуглецю двоокис</t>
  </si>
  <si>
    <t>Вуглеводні</t>
  </si>
  <si>
    <t>Газоподібні фтористі сполуки</t>
  </si>
  <si>
    <t>Тверді речовини</t>
  </si>
  <si>
    <t>Кадмію сполуки</t>
  </si>
  <si>
    <t>Марганець та його сполуки</t>
  </si>
  <si>
    <t>Нікель та його сполуки</t>
  </si>
  <si>
    <t>Озон</t>
  </si>
  <si>
    <t>Ртуть та його сполуки</t>
  </si>
  <si>
    <t>Свинець та його сполуки</t>
  </si>
  <si>
    <t>Сірководень</t>
  </si>
  <si>
    <t>Сірковуглець</t>
  </si>
  <si>
    <t>Спирт н-бутиловий</t>
  </si>
  <si>
    <t>Стирол</t>
  </si>
  <si>
    <t>Фенол</t>
  </si>
  <si>
    <t>Формальдегід</t>
  </si>
  <si>
    <t>Хром та його сполуки</t>
  </si>
  <si>
    <t>Радіоактивні відходи</t>
  </si>
  <si>
    <t>Азот амонійний</t>
  </si>
  <si>
    <t>Органічні речовини (за показниками біохімічного споживання кисню (БСК5))</t>
  </si>
  <si>
    <t>Завислі речовини</t>
  </si>
  <si>
    <t>Нафтопродукти</t>
  </si>
  <si>
    <t>Нітрати</t>
  </si>
  <si>
    <t>Нітрити</t>
  </si>
  <si>
    <t>Сульфати</t>
  </si>
  <si>
    <t>Фосфати</t>
  </si>
  <si>
    <t>Хлориди</t>
  </si>
  <si>
    <t xml:space="preserve">Ацетон </t>
  </si>
  <si>
    <t>Бенз(о)пірен</t>
  </si>
  <si>
    <t>Ванадію п'ятиокис</t>
  </si>
  <si>
    <t>Водень хлористий</t>
  </si>
  <si>
    <t>тонн</t>
  </si>
  <si>
    <t>г/кВт*год</t>
  </si>
  <si>
    <t>Скиди окремих забруднюючих речовин у водні об'єкти</t>
  </si>
  <si>
    <t>Викиди в атмосферне повітря окремих забруднюючих речовин</t>
  </si>
  <si>
    <t>N п/п</t>
  </si>
  <si>
    <t>Найменування забруднюючої речовини</t>
  </si>
  <si>
    <t>243.1.012</t>
  </si>
  <si>
    <t>243.1.003</t>
  </si>
  <si>
    <t>243.1.009</t>
  </si>
  <si>
    <t>243.1.025</t>
  </si>
  <si>
    <t>243.1.017</t>
  </si>
  <si>
    <t>243.1.015</t>
  </si>
  <si>
    <t>243.1.018</t>
  </si>
  <si>
    <t>243.1.007</t>
  </si>
  <si>
    <t>243.1.010</t>
  </si>
  <si>
    <t>243.1.014</t>
  </si>
  <si>
    <t>243.1.011</t>
  </si>
  <si>
    <t>243.1.004</t>
  </si>
  <si>
    <t>243.1.005</t>
  </si>
  <si>
    <t>243.1.006</t>
  </si>
  <si>
    <t>243.1.021</t>
  </si>
  <si>
    <t>243.1.023</t>
  </si>
  <si>
    <t>243.4.001</t>
  </si>
  <si>
    <t>243.1.013</t>
  </si>
  <si>
    <t>243.1.001</t>
  </si>
  <si>
    <t>243.1.002</t>
  </si>
  <si>
    <t>243.1.008</t>
  </si>
  <si>
    <t>243.1.016</t>
  </si>
  <si>
    <t>243.1.019</t>
  </si>
  <si>
    <t>243.1.020</t>
  </si>
  <si>
    <t>243.1.022</t>
  </si>
  <si>
    <t>243.1.024</t>
  </si>
  <si>
    <t>-</t>
  </si>
  <si>
    <t>Вуглегірська ТЕС</t>
  </si>
  <si>
    <t>Зміївська ТЕС</t>
  </si>
  <si>
    <t>Трипільська ТЕС</t>
  </si>
  <si>
    <t>245.1.001</t>
  </si>
  <si>
    <t>245.1.002</t>
  </si>
  <si>
    <t>245.1.003</t>
  </si>
  <si>
    <t>245.1.004</t>
  </si>
  <si>
    <t>245.1.005</t>
  </si>
  <si>
    <t>245.1.006</t>
  </si>
  <si>
    <t>245.1.007</t>
  </si>
  <si>
    <t>245.1.008</t>
  </si>
  <si>
    <t>245.1.009</t>
  </si>
  <si>
    <t>Скиди окремих забруднюючих речовин у водні об'єкти*</t>
  </si>
  <si>
    <t>ПАТ "Центренерго"</t>
  </si>
  <si>
    <t xml:space="preserve">*Для охолодження енергетичного обладнання на Трипільській ТЕС діє прямоточна система з ежектуючим пристроем. Свіжа вода на технологічні потреби подається із Канівського водосховища через глибинний водозобів та проходить відповідне очищення. Після використання для охолодження обладнання, очищена вода подається в закриті, а потім у відкриті канали і через ежектуючий пристрій, в Канівське водосвовище за якістю нормативно - чистих вод. Тобто забруднення водного об'єкту не відбувається. </t>
  </si>
  <si>
    <t>Інформація про вплив на навколишнє природне середовище, спричинений виробництвом електричної енергії (ІІ квартал 2020 року)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</si>
</sst>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distributed"/>
    </xf>
    <xf numFmtId="0" fontId="0" fillId="0" borderId="1" xfId="0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distributed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distributed"/>
    </xf>
    <xf numFmtId="0" fontId="1" fillId="0" borderId="0" xfId="0" applyFont="1" applyAlignment="1">
      <alignment vertical="distributed"/>
    </xf>
    <xf numFmtId="0" fontId="2" fillId="0" borderId="0" xfId="0" applyFont="1" applyAlignment="1">
      <alignment horizontal="center" vertical="distributed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distributed"/>
    </xf>
    <xf numFmtId="0" fontId="0" fillId="0" borderId="1" xfId="0" applyBorder="1" applyAlignment="1">
      <alignment vertical="center"/>
    </xf>
    <xf numFmtId="1" fontId="1" fillId="0" borderId="1" xfId="0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1" xfId="0" applyFont="1" applyBorder="1"/>
    <xf numFmtId="1" fontId="1" fillId="0" borderId="6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vertical="distributed"/>
    </xf>
    <xf numFmtId="0" fontId="2" fillId="0" borderId="0" xfId="0" applyFont="1" applyAlignment="1">
      <alignment horizontal="center" vertical="distributed"/>
    </xf>
    <xf numFmtId="0" fontId="0" fillId="0" borderId="0" xfId="0" applyAlignment="1">
      <alignment vertical="distributed"/>
    </xf>
    <xf numFmtId="0" fontId="0" fillId="0" borderId="0" xfId="0"/>
    <xf numFmtId="0" fontId="3" fillId="0" borderId="3" xfId="0" applyFont="1" applyBorder="1"/>
    <xf numFmtId="0" fontId="3" fillId="0" borderId="2" xfId="0" applyFont="1" applyBorder="1"/>
    <xf numFmtId="0" fontId="3" fillId="0" borderId="4" xfId="0" applyFont="1" applyBorder="1"/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171"/>
  <sheetViews>
    <sheetView tabSelected="1" workbookViewId="0">
      <selection activeCell="K9" sqref="K9"/>
    </sheetView>
  </sheetViews>
  <sheetFormatPr defaultRowHeight="14.4" x14ac:dyDescent="0.3"/>
  <cols>
    <col min="3" max="3" width="27.6640625" customWidth="1"/>
    <col min="4" max="4" width="13.88671875" customWidth="1"/>
    <col min="5" max="5" width="12.5546875" customWidth="1"/>
  </cols>
  <sheetData>
    <row r="2" spans="1:18" ht="31.35" customHeight="1" x14ac:dyDescent="0.3">
      <c r="A2" s="22" t="s">
        <v>84</v>
      </c>
      <c r="B2" s="22"/>
      <c r="C2" s="22"/>
      <c r="D2" s="22"/>
      <c r="E2" s="22"/>
      <c r="F2" s="22"/>
      <c r="G2" s="22"/>
      <c r="H2" s="21"/>
      <c r="I2" s="21"/>
      <c r="J2" s="21"/>
      <c r="K2" s="1"/>
      <c r="L2" s="21"/>
      <c r="M2" s="21"/>
      <c r="N2" s="21"/>
      <c r="O2" s="21"/>
      <c r="P2" s="21"/>
      <c r="Q2" s="21"/>
      <c r="R2" s="21"/>
    </row>
    <row r="3" spans="1:18" ht="17.7" customHeight="1" x14ac:dyDescent="0.35">
      <c r="B3" s="31" t="s">
        <v>69</v>
      </c>
      <c r="C3" s="31"/>
      <c r="D3" s="31"/>
      <c r="E3" s="31"/>
      <c r="F3" s="10"/>
      <c r="G3" s="10"/>
      <c r="H3" s="10"/>
      <c r="I3" s="10"/>
      <c r="J3" s="10"/>
      <c r="K3" s="1"/>
      <c r="L3" s="1"/>
      <c r="M3" s="1"/>
    </row>
    <row r="4" spans="1:18" ht="32.700000000000003" customHeight="1" x14ac:dyDescent="0.3">
      <c r="B4" s="4" t="s">
        <v>40</v>
      </c>
      <c r="C4" s="5" t="s">
        <v>41</v>
      </c>
      <c r="D4" s="4" t="s">
        <v>36</v>
      </c>
      <c r="E4" s="4" t="s">
        <v>37</v>
      </c>
      <c r="F4" s="3"/>
      <c r="G4" s="3"/>
      <c r="H4" s="3"/>
      <c r="I4" s="3"/>
      <c r="J4" s="3"/>
    </row>
    <row r="5" spans="1:18" ht="16.2" x14ac:dyDescent="0.35">
      <c r="B5" s="25" t="s">
        <v>39</v>
      </c>
      <c r="C5" s="26"/>
      <c r="D5" s="26"/>
      <c r="E5" s="27"/>
      <c r="F5" s="3"/>
      <c r="G5" s="3"/>
      <c r="H5" s="3"/>
      <c r="I5" s="3"/>
      <c r="J5" s="3"/>
    </row>
    <row r="6" spans="1:18" ht="15.6" x14ac:dyDescent="0.3">
      <c r="A6" s="2" t="s">
        <v>60</v>
      </c>
      <c r="B6" s="6">
        <v>1</v>
      </c>
      <c r="C6" s="7" t="s">
        <v>0</v>
      </c>
      <c r="D6" s="11">
        <f>1196.296+0.083</f>
        <v>1196.3790000000001</v>
      </c>
      <c r="E6" s="11">
        <f>D6*1000000/(803.175*1000000)</f>
        <v>1.4895620506116354</v>
      </c>
      <c r="F6" s="3">
        <v>803.17499999999995</v>
      </c>
      <c r="G6" s="3"/>
      <c r="H6" s="3"/>
      <c r="I6" s="3"/>
      <c r="J6" s="3"/>
    </row>
    <row r="7" spans="1:18" ht="15.6" x14ac:dyDescent="0.3">
      <c r="A7" s="2" t="s">
        <v>61</v>
      </c>
      <c r="B7" s="6">
        <v>2</v>
      </c>
      <c r="C7" s="17" t="s">
        <v>1</v>
      </c>
      <c r="D7" s="11">
        <f>0+0.213</f>
        <v>0.21299999999999999</v>
      </c>
      <c r="E7" s="11">
        <f t="shared" ref="E7:E32" si="0">D7*1000000/(803.175*1000000)</f>
        <v>2.6519749743206646E-4</v>
      </c>
      <c r="F7" s="3"/>
      <c r="G7" s="3"/>
      <c r="H7" s="3"/>
      <c r="I7" s="3"/>
      <c r="J7" s="3"/>
    </row>
    <row r="8" spans="1:18" ht="15.6" x14ac:dyDescent="0.3">
      <c r="A8" s="2" t="s">
        <v>43</v>
      </c>
      <c r="B8" s="6">
        <v>3</v>
      </c>
      <c r="C8" s="7" t="s">
        <v>2</v>
      </c>
      <c r="D8" s="11">
        <f>7544.355</f>
        <v>7544.3549999999996</v>
      </c>
      <c r="E8" s="11">
        <f t="shared" si="0"/>
        <v>9.3931646278830883</v>
      </c>
      <c r="F8" s="3"/>
      <c r="G8" s="3"/>
      <c r="H8" s="3"/>
      <c r="I8" s="3"/>
      <c r="J8" s="3"/>
    </row>
    <row r="9" spans="1:18" ht="15.6" x14ac:dyDescent="0.3">
      <c r="A9" s="2" t="s">
        <v>53</v>
      </c>
      <c r="B9" s="6">
        <v>4</v>
      </c>
      <c r="C9" s="7" t="s">
        <v>32</v>
      </c>
      <c r="D9" s="11"/>
      <c r="E9" s="11">
        <f t="shared" si="0"/>
        <v>0</v>
      </c>
      <c r="F9" s="3"/>
      <c r="G9" s="3"/>
      <c r="H9" s="3"/>
      <c r="I9" s="3"/>
      <c r="J9" s="3"/>
    </row>
    <row r="10" spans="1:18" ht="15.6" x14ac:dyDescent="0.3">
      <c r="A10" s="2" t="s">
        <v>54</v>
      </c>
      <c r="B10" s="6">
        <v>5</v>
      </c>
      <c r="C10" s="7" t="s">
        <v>33</v>
      </c>
      <c r="D10" s="14">
        <v>0</v>
      </c>
      <c r="E10" s="11">
        <f t="shared" si="0"/>
        <v>0</v>
      </c>
      <c r="F10" s="3"/>
      <c r="G10" s="3"/>
      <c r="H10" s="3"/>
      <c r="I10" s="3"/>
      <c r="J10" s="3"/>
    </row>
    <row r="11" spans="1:18" ht="15.6" x14ac:dyDescent="0.3">
      <c r="A11" s="2" t="s">
        <v>55</v>
      </c>
      <c r="B11" s="6">
        <v>6</v>
      </c>
      <c r="C11" s="7" t="s">
        <v>3</v>
      </c>
      <c r="D11" s="11"/>
      <c r="E11" s="11">
        <f t="shared" si="0"/>
        <v>0</v>
      </c>
      <c r="F11" s="3"/>
      <c r="G11" s="3"/>
      <c r="H11" s="3"/>
      <c r="I11" s="3"/>
      <c r="J11" s="3"/>
    </row>
    <row r="12" spans="1:18" ht="15.6" x14ac:dyDescent="0.3">
      <c r="A12" s="2" t="s">
        <v>49</v>
      </c>
      <c r="B12" s="6">
        <v>7</v>
      </c>
      <c r="C12" s="7" t="s">
        <v>34</v>
      </c>
      <c r="D12" s="11">
        <f>0.005</f>
        <v>5.0000000000000001E-3</v>
      </c>
      <c r="E12" s="11">
        <f t="shared" si="0"/>
        <v>6.2252933669499172E-6</v>
      </c>
      <c r="F12" s="3"/>
      <c r="G12" s="3"/>
      <c r="H12" s="3"/>
      <c r="I12" s="3"/>
      <c r="J12" s="3"/>
    </row>
    <row r="13" spans="1:18" ht="15.6" x14ac:dyDescent="0.3">
      <c r="A13" s="2" t="s">
        <v>62</v>
      </c>
      <c r="B13" s="6">
        <v>8</v>
      </c>
      <c r="C13" s="7" t="s">
        <v>35</v>
      </c>
      <c r="D13" s="14">
        <v>0</v>
      </c>
      <c r="E13" s="11">
        <f t="shared" si="0"/>
        <v>0</v>
      </c>
      <c r="F13" s="3"/>
      <c r="G13" s="3"/>
      <c r="H13" s="3"/>
      <c r="I13" s="3"/>
      <c r="J13" s="3"/>
    </row>
    <row r="14" spans="1:18" ht="15.6" x14ac:dyDescent="0.3">
      <c r="A14" s="2" t="s">
        <v>44</v>
      </c>
      <c r="B14" s="6">
        <v>9</v>
      </c>
      <c r="C14" s="7" t="s">
        <v>4</v>
      </c>
      <c r="D14" s="11">
        <f>109.481+1.255</f>
        <v>110.73599999999999</v>
      </c>
      <c r="E14" s="11">
        <f t="shared" si="0"/>
        <v>0.13787281725651321</v>
      </c>
      <c r="F14" s="3"/>
      <c r="G14" s="3"/>
      <c r="H14" s="3"/>
      <c r="I14" s="3"/>
      <c r="J14" s="3"/>
    </row>
    <row r="15" spans="1:18" ht="15.6" x14ac:dyDescent="0.3">
      <c r="A15" s="2" t="s">
        <v>58</v>
      </c>
      <c r="B15" s="6">
        <v>10</v>
      </c>
      <c r="C15" s="7" t="s">
        <v>5</v>
      </c>
      <c r="D15" s="11">
        <v>676990.348</v>
      </c>
      <c r="E15" s="11">
        <f t="shared" si="0"/>
        <v>842.89270457870327</v>
      </c>
      <c r="F15" s="3"/>
      <c r="G15" s="3"/>
      <c r="H15" s="3"/>
      <c r="I15" s="3"/>
      <c r="J15" s="3"/>
    </row>
    <row r="16" spans="1:18" ht="15.6" x14ac:dyDescent="0.3">
      <c r="A16" s="2" t="s">
        <v>50</v>
      </c>
      <c r="B16" s="6">
        <v>11</v>
      </c>
      <c r="C16" s="7" t="s">
        <v>6</v>
      </c>
      <c r="D16" s="11">
        <f>8.116+3.216</f>
        <v>11.332000000000001</v>
      </c>
      <c r="E16" s="11">
        <f t="shared" si="0"/>
        <v>1.4109004886855294E-2</v>
      </c>
      <c r="F16" s="3"/>
      <c r="G16" s="3"/>
      <c r="H16" s="3"/>
      <c r="I16" s="3"/>
      <c r="J16" s="3"/>
    </row>
    <row r="17" spans="1:10" ht="15.6" x14ac:dyDescent="0.3">
      <c r="A17" s="2" t="s">
        <v>52</v>
      </c>
      <c r="B17" s="6">
        <v>12</v>
      </c>
      <c r="C17" s="7" t="s">
        <v>7</v>
      </c>
      <c r="D17" s="11">
        <v>0</v>
      </c>
      <c r="E17" s="11">
        <f t="shared" si="0"/>
        <v>0</v>
      </c>
      <c r="F17" s="3"/>
      <c r="G17" s="3"/>
      <c r="H17" s="3"/>
      <c r="I17" s="3"/>
      <c r="J17" s="3"/>
    </row>
    <row r="18" spans="1:10" ht="15.6" x14ac:dyDescent="0.3">
      <c r="A18" s="2" t="s">
        <v>42</v>
      </c>
      <c r="B18" s="6">
        <v>13</v>
      </c>
      <c r="C18" s="7" t="s">
        <v>8</v>
      </c>
      <c r="D18" s="11">
        <f>980.942+0.952</f>
        <v>981.89400000000001</v>
      </c>
      <c r="E18" s="11">
        <f t="shared" si="0"/>
        <v>1.2225156410495845</v>
      </c>
      <c r="F18" s="3"/>
      <c r="G18" s="3"/>
      <c r="H18" s="3"/>
      <c r="I18" s="3"/>
      <c r="J18" s="3"/>
    </row>
    <row r="19" spans="1:10" ht="15.6" x14ac:dyDescent="0.3">
      <c r="A19" s="2" t="s">
        <v>59</v>
      </c>
      <c r="B19" s="6">
        <v>14</v>
      </c>
      <c r="C19" s="7" t="s">
        <v>9</v>
      </c>
      <c r="D19" s="14">
        <v>0</v>
      </c>
      <c r="E19" s="11">
        <f t="shared" si="0"/>
        <v>0</v>
      </c>
      <c r="F19" s="3"/>
      <c r="G19" s="3"/>
      <c r="H19" s="3"/>
      <c r="I19" s="3"/>
      <c r="J19" s="3"/>
    </row>
    <row r="20" spans="1:10" ht="15.6" x14ac:dyDescent="0.3">
      <c r="A20" s="2" t="s">
        <v>51</v>
      </c>
      <c r="B20" s="6">
        <v>15</v>
      </c>
      <c r="C20" s="7" t="s">
        <v>10</v>
      </c>
      <c r="D20" s="11">
        <f>0+0.00025</f>
        <v>2.5000000000000001E-4</v>
      </c>
      <c r="E20" s="11">
        <f t="shared" si="0"/>
        <v>3.1126466834749589E-7</v>
      </c>
      <c r="F20" s="3"/>
      <c r="G20" s="3"/>
      <c r="H20" s="3"/>
      <c r="I20" s="3"/>
      <c r="J20" s="3"/>
    </row>
    <row r="21" spans="1:10" ht="15.6" x14ac:dyDescent="0.3">
      <c r="A21" s="2" t="s">
        <v>47</v>
      </c>
      <c r="B21" s="6">
        <v>16</v>
      </c>
      <c r="C21" s="7" t="s">
        <v>11</v>
      </c>
      <c r="D21" s="11">
        <f>0.229</f>
        <v>0.22900000000000001</v>
      </c>
      <c r="E21" s="11">
        <f t="shared" si="0"/>
        <v>2.8511843620630621E-4</v>
      </c>
      <c r="F21" s="3"/>
      <c r="G21" s="3"/>
      <c r="H21" s="3"/>
      <c r="I21" s="3"/>
      <c r="J21" s="3"/>
    </row>
    <row r="22" spans="1:10" ht="15.6" x14ac:dyDescent="0.3">
      <c r="A22" s="2" t="s">
        <v>63</v>
      </c>
      <c r="B22" s="6">
        <v>17</v>
      </c>
      <c r="C22" s="7" t="s">
        <v>12</v>
      </c>
      <c r="D22" s="14">
        <v>0</v>
      </c>
      <c r="E22" s="11">
        <f t="shared" si="0"/>
        <v>0</v>
      </c>
      <c r="F22" s="3"/>
      <c r="G22" s="3"/>
      <c r="H22" s="3"/>
      <c r="I22" s="3"/>
      <c r="J22" s="3"/>
    </row>
    <row r="23" spans="1:10" ht="15.6" x14ac:dyDescent="0.3">
      <c r="A23" s="2" t="s">
        <v>46</v>
      </c>
      <c r="B23" s="6">
        <v>18</v>
      </c>
      <c r="C23" s="7" t="s">
        <v>13</v>
      </c>
      <c r="D23" s="11">
        <f>0.021</f>
        <v>2.1000000000000001E-2</v>
      </c>
      <c r="E23" s="11">
        <f t="shared" si="0"/>
        <v>2.6146232141189653E-5</v>
      </c>
      <c r="F23" s="3"/>
      <c r="G23" s="3"/>
      <c r="H23" s="3"/>
      <c r="I23" s="3"/>
      <c r="J23" s="3"/>
    </row>
    <row r="24" spans="1:10" ht="15.6" x14ac:dyDescent="0.3">
      <c r="A24" s="2" t="s">
        <v>48</v>
      </c>
      <c r="B24" s="6">
        <v>19</v>
      </c>
      <c r="C24" s="7" t="s">
        <v>14</v>
      </c>
      <c r="D24" s="11">
        <f>0.222+0.024</f>
        <v>0.246</v>
      </c>
      <c r="E24" s="11">
        <f t="shared" si="0"/>
        <v>3.0628443365393593E-4</v>
      </c>
      <c r="F24" s="3"/>
      <c r="G24" s="3"/>
      <c r="H24" s="3"/>
      <c r="I24" s="3"/>
      <c r="J24" s="3"/>
    </row>
    <row r="25" spans="1:10" ht="15.6" x14ac:dyDescent="0.3">
      <c r="A25" s="2" t="s">
        <v>64</v>
      </c>
      <c r="B25" s="6">
        <v>20</v>
      </c>
      <c r="C25" s="7" t="s">
        <v>15</v>
      </c>
      <c r="D25" s="20">
        <f>0+0.024</f>
        <v>2.4E-2</v>
      </c>
      <c r="E25" s="11">
        <f t="shared" si="0"/>
        <v>2.9881408161359604E-5</v>
      </c>
      <c r="F25" s="3"/>
      <c r="G25" s="3"/>
      <c r="H25" s="3"/>
      <c r="I25" s="3"/>
      <c r="J25" s="3"/>
    </row>
    <row r="26" spans="1:10" ht="15.6" x14ac:dyDescent="0.3">
      <c r="A26" s="2" t="s">
        <v>65</v>
      </c>
      <c r="B26" s="6">
        <v>21</v>
      </c>
      <c r="C26" s="7" t="s">
        <v>16</v>
      </c>
      <c r="D26" s="14">
        <v>0</v>
      </c>
      <c r="E26" s="11">
        <f t="shared" si="0"/>
        <v>0</v>
      </c>
      <c r="F26" s="3"/>
      <c r="G26" s="3"/>
      <c r="H26" s="3"/>
      <c r="I26" s="3"/>
      <c r="J26" s="3"/>
    </row>
    <row r="27" spans="1:10" ht="15.6" x14ac:dyDescent="0.3">
      <c r="A27" s="2" t="s">
        <v>56</v>
      </c>
      <c r="B27" s="6">
        <v>22</v>
      </c>
      <c r="C27" s="7" t="s">
        <v>17</v>
      </c>
      <c r="D27" s="14">
        <v>0</v>
      </c>
      <c r="E27" s="11">
        <f t="shared" si="0"/>
        <v>0</v>
      </c>
      <c r="F27" s="3"/>
      <c r="G27" s="3"/>
      <c r="H27" s="3"/>
      <c r="I27" s="3"/>
      <c r="J27" s="3"/>
    </row>
    <row r="28" spans="1:10" ht="15.6" x14ac:dyDescent="0.3">
      <c r="A28" s="2" t="s">
        <v>66</v>
      </c>
      <c r="B28" s="6">
        <v>23</v>
      </c>
      <c r="C28" s="7" t="s">
        <v>18</v>
      </c>
      <c r="D28" s="14">
        <v>0</v>
      </c>
      <c r="E28" s="11">
        <f t="shared" si="0"/>
        <v>0</v>
      </c>
      <c r="F28" s="3"/>
      <c r="G28" s="3"/>
      <c r="H28" s="3"/>
      <c r="I28" s="3"/>
      <c r="J28" s="3"/>
    </row>
    <row r="29" spans="1:10" ht="15.6" x14ac:dyDescent="0.3">
      <c r="A29" s="2" t="s">
        <v>57</v>
      </c>
      <c r="B29" s="6">
        <v>24</v>
      </c>
      <c r="C29" s="7" t="s">
        <v>19</v>
      </c>
      <c r="D29" s="14">
        <v>0</v>
      </c>
      <c r="E29" s="11">
        <f t="shared" si="0"/>
        <v>0</v>
      </c>
      <c r="F29" s="3"/>
      <c r="G29" s="3"/>
      <c r="H29" s="3"/>
      <c r="I29" s="3"/>
      <c r="J29" s="3"/>
    </row>
    <row r="30" spans="1:10" ht="15.6" x14ac:dyDescent="0.3">
      <c r="A30" s="2" t="s">
        <v>67</v>
      </c>
      <c r="B30" s="6">
        <v>25</v>
      </c>
      <c r="C30" s="7" t="s">
        <v>20</v>
      </c>
      <c r="D30" s="14">
        <v>0</v>
      </c>
      <c r="E30" s="11">
        <f t="shared" si="0"/>
        <v>0</v>
      </c>
      <c r="F30" s="3"/>
      <c r="G30" s="3"/>
      <c r="H30" s="3"/>
      <c r="I30" s="3"/>
      <c r="J30" s="3"/>
    </row>
    <row r="31" spans="1:10" ht="15.6" x14ac:dyDescent="0.3">
      <c r="A31" s="2" t="s">
        <v>45</v>
      </c>
      <c r="B31" s="6">
        <v>26</v>
      </c>
      <c r="C31" s="7" t="s">
        <v>21</v>
      </c>
      <c r="D31" s="11">
        <f>0.164</f>
        <v>0.16400000000000001</v>
      </c>
      <c r="E31" s="11">
        <f t="shared" si="0"/>
        <v>2.0418962243595729E-4</v>
      </c>
      <c r="F31" s="3"/>
      <c r="G31" s="3"/>
      <c r="H31" s="3"/>
      <c r="I31" s="3"/>
      <c r="J31" s="3"/>
    </row>
    <row r="32" spans="1:10" ht="15.6" x14ac:dyDescent="0.3">
      <c r="A32" s="2"/>
      <c r="B32" s="6">
        <v>27</v>
      </c>
      <c r="C32" s="7" t="s">
        <v>22</v>
      </c>
      <c r="D32" s="14">
        <v>0</v>
      </c>
      <c r="E32" s="11">
        <f t="shared" si="0"/>
        <v>0</v>
      </c>
      <c r="F32" s="3"/>
      <c r="G32" s="3"/>
      <c r="H32" s="3"/>
      <c r="I32" s="3"/>
      <c r="J32" s="3"/>
    </row>
    <row r="33" spans="1:10" ht="16.2" x14ac:dyDescent="0.35">
      <c r="B33" s="28" t="s">
        <v>38</v>
      </c>
      <c r="C33" s="29"/>
      <c r="D33" s="29"/>
      <c r="E33" s="30"/>
      <c r="F33" s="3"/>
      <c r="G33" s="3"/>
      <c r="H33" s="3"/>
      <c r="I33" s="3"/>
      <c r="J33" s="3"/>
    </row>
    <row r="34" spans="1:10" ht="15.6" x14ac:dyDescent="0.3">
      <c r="A34" s="2" t="s">
        <v>72</v>
      </c>
      <c r="B34" s="6">
        <v>1</v>
      </c>
      <c r="C34" s="7" t="s">
        <v>23</v>
      </c>
      <c r="D34" s="11">
        <f>0.038</f>
        <v>3.7999999999999999E-2</v>
      </c>
      <c r="E34" s="11">
        <f>D34*1000000/(803.175*1000000)</f>
        <v>4.7312229588819375E-5</v>
      </c>
      <c r="F34" s="3"/>
      <c r="G34" s="3"/>
      <c r="H34" s="3"/>
      <c r="I34" s="3"/>
      <c r="J34" s="3"/>
    </row>
    <row r="35" spans="1:10" ht="44.25" customHeight="1" x14ac:dyDescent="0.3">
      <c r="A35" s="13" t="s">
        <v>73</v>
      </c>
      <c r="B35" s="4">
        <v>2</v>
      </c>
      <c r="C35" s="8" t="s">
        <v>24</v>
      </c>
      <c r="D35" s="12">
        <v>2.5999999999999999E-2</v>
      </c>
      <c r="E35" s="11">
        <f t="shared" ref="E35:E43" si="1">D35*1000000/(803.175*1000000)</f>
        <v>3.2371525508139573E-5</v>
      </c>
      <c r="F35" s="9"/>
      <c r="G35" s="9"/>
      <c r="H35" s="9"/>
      <c r="I35" s="9"/>
      <c r="J35" s="3"/>
    </row>
    <row r="36" spans="1:10" ht="15.6" x14ac:dyDescent="0.3">
      <c r="A36" s="2" t="s">
        <v>74</v>
      </c>
      <c r="B36" s="6">
        <v>3</v>
      </c>
      <c r="C36" s="7" t="s">
        <v>25</v>
      </c>
      <c r="D36" s="11">
        <f>4.128+0.124</f>
        <v>4.2519999999999998</v>
      </c>
      <c r="E36" s="11">
        <f t="shared" si="1"/>
        <v>5.2939894792542099E-3</v>
      </c>
      <c r="F36" s="3"/>
      <c r="G36" s="3"/>
      <c r="H36" s="3"/>
      <c r="I36" s="3"/>
      <c r="J36" s="3"/>
    </row>
    <row r="37" spans="1:10" ht="15.6" x14ac:dyDescent="0.3">
      <c r="A37" s="2" t="s">
        <v>75</v>
      </c>
      <c r="B37" s="6">
        <v>4</v>
      </c>
      <c r="C37" s="7" t="s">
        <v>26</v>
      </c>
      <c r="D37" s="11">
        <f>0.015+0.135</f>
        <v>0.15000000000000002</v>
      </c>
      <c r="E37" s="11">
        <f t="shared" si="1"/>
        <v>1.8675880100849757E-4</v>
      </c>
      <c r="F37" s="3"/>
      <c r="G37" s="3"/>
      <c r="H37" s="3"/>
      <c r="I37" s="3"/>
      <c r="J37" s="3"/>
    </row>
    <row r="38" spans="1:10" ht="15.6" x14ac:dyDescent="0.3">
      <c r="A38" s="2" t="s">
        <v>76</v>
      </c>
      <c r="B38" s="6">
        <v>5</v>
      </c>
      <c r="C38" s="7" t="s">
        <v>27</v>
      </c>
      <c r="D38" s="11">
        <f>0.22+0.08</f>
        <v>0.3</v>
      </c>
      <c r="E38" s="11">
        <f t="shared" si="1"/>
        <v>3.7351760201699503E-4</v>
      </c>
      <c r="F38" s="3"/>
      <c r="G38" s="3"/>
      <c r="H38" s="3"/>
      <c r="I38" s="3"/>
      <c r="J38" s="3"/>
    </row>
    <row r="39" spans="1:10" ht="15.6" x14ac:dyDescent="0.3">
      <c r="A39" s="2" t="s">
        <v>77</v>
      </c>
      <c r="B39" s="6">
        <v>6</v>
      </c>
      <c r="C39" s="7" t="s">
        <v>28</v>
      </c>
      <c r="D39" s="11">
        <f>0.005+0</f>
        <v>5.0000000000000001E-3</v>
      </c>
      <c r="E39" s="11">
        <f t="shared" si="1"/>
        <v>6.2252933669499172E-6</v>
      </c>
      <c r="F39" s="3"/>
      <c r="G39" s="3"/>
      <c r="H39" s="3"/>
      <c r="I39" s="3"/>
      <c r="J39" s="3"/>
    </row>
    <row r="40" spans="1:10" ht="15.6" x14ac:dyDescent="0.3">
      <c r="A40" s="2" t="s">
        <v>78</v>
      </c>
      <c r="B40" s="6">
        <v>7</v>
      </c>
      <c r="C40" s="7" t="s">
        <v>29</v>
      </c>
      <c r="D40" s="11">
        <f>261.444+2.944</f>
        <v>264.38800000000003</v>
      </c>
      <c r="E40" s="11">
        <f t="shared" si="1"/>
        <v>0.32917857254023097</v>
      </c>
      <c r="F40" s="3"/>
      <c r="G40" s="3"/>
      <c r="H40" s="3"/>
      <c r="I40" s="3"/>
      <c r="J40" s="3"/>
    </row>
    <row r="41" spans="1:10" ht="15.6" x14ac:dyDescent="0.3">
      <c r="A41" s="2" t="s">
        <v>79</v>
      </c>
      <c r="B41" s="6">
        <v>8</v>
      </c>
      <c r="C41" s="7" t="s">
        <v>30</v>
      </c>
      <c r="D41" s="11">
        <f>0.087+0.004</f>
        <v>9.0999999999999998E-2</v>
      </c>
      <c r="E41" s="11">
        <f t="shared" si="1"/>
        <v>1.133003392784885E-4</v>
      </c>
      <c r="F41" s="3"/>
      <c r="G41" s="3"/>
      <c r="H41" s="3"/>
      <c r="I41" s="3"/>
      <c r="J41" s="3"/>
    </row>
    <row r="42" spans="1:10" ht="15.6" x14ac:dyDescent="0.3">
      <c r="A42" s="2" t="s">
        <v>80</v>
      </c>
      <c r="B42" s="6">
        <v>9</v>
      </c>
      <c r="C42" s="7" t="s">
        <v>31</v>
      </c>
      <c r="D42" s="11">
        <f>47.135+0.136</f>
        <v>47.271000000000001</v>
      </c>
      <c r="E42" s="11">
        <f t="shared" si="1"/>
        <v>5.8855168549817913E-2</v>
      </c>
      <c r="F42" s="3"/>
      <c r="G42" s="3"/>
      <c r="H42" s="3"/>
      <c r="I42" s="3"/>
      <c r="J42" s="3"/>
    </row>
    <row r="43" spans="1:10" ht="15.6" x14ac:dyDescent="0.3">
      <c r="A43" s="2"/>
      <c r="B43" s="6">
        <v>10</v>
      </c>
      <c r="C43" s="7" t="s">
        <v>22</v>
      </c>
      <c r="D43" s="14">
        <v>0</v>
      </c>
      <c r="E43" s="11">
        <f t="shared" si="1"/>
        <v>0</v>
      </c>
      <c r="F43" s="3"/>
      <c r="G43" s="3"/>
      <c r="H43" s="3"/>
      <c r="I43" s="3"/>
      <c r="J43" s="3"/>
    </row>
    <row r="46" spans="1:10" ht="16.2" x14ac:dyDescent="0.35">
      <c r="B46" s="31" t="s">
        <v>70</v>
      </c>
      <c r="C46" s="31"/>
      <c r="D46" s="31"/>
      <c r="E46" s="31"/>
    </row>
    <row r="47" spans="1:10" ht="31.2" x14ac:dyDescent="0.3">
      <c r="B47" s="4" t="s">
        <v>40</v>
      </c>
      <c r="C47" s="5" t="s">
        <v>41</v>
      </c>
      <c r="D47" s="4" t="s">
        <v>36</v>
      </c>
      <c r="E47" s="4" t="s">
        <v>37</v>
      </c>
    </row>
    <row r="48" spans="1:10" ht="16.2" x14ac:dyDescent="0.35">
      <c r="B48" s="25" t="s">
        <v>39</v>
      </c>
      <c r="C48" s="26"/>
      <c r="D48" s="26"/>
      <c r="E48" s="27"/>
    </row>
    <row r="49" spans="1:6" ht="15.6" x14ac:dyDescent="0.3">
      <c r="A49" s="2" t="s">
        <v>60</v>
      </c>
      <c r="B49" s="6">
        <v>1</v>
      </c>
      <c r="C49" s="7" t="s">
        <v>0</v>
      </c>
      <c r="D49" s="11">
        <f>1074.011465+0.046369</f>
        <v>1074.057834</v>
      </c>
      <c r="E49" s="11">
        <f>D49*1000000/(921.048*1000000)</f>
        <v>1.1661257980040127</v>
      </c>
      <c r="F49">
        <v>921.048</v>
      </c>
    </row>
    <row r="50" spans="1:6" ht="15.6" x14ac:dyDescent="0.3">
      <c r="A50" s="2" t="s">
        <v>61</v>
      </c>
      <c r="B50" s="6">
        <v>2</v>
      </c>
      <c r="C50" s="7" t="s">
        <v>1</v>
      </c>
      <c r="D50" s="11">
        <v>2.2769999999999999E-3</v>
      </c>
      <c r="E50" s="11">
        <f t="shared" ref="E50:E75" si="2">D50*1000000/(921.048*1000000)</f>
        <v>2.4721838601245538E-6</v>
      </c>
    </row>
    <row r="51" spans="1:6" ht="15.6" x14ac:dyDescent="0.3">
      <c r="A51" s="2" t="s">
        <v>43</v>
      </c>
      <c r="B51" s="6">
        <v>3</v>
      </c>
      <c r="C51" s="7" t="s">
        <v>2</v>
      </c>
      <c r="D51" s="11">
        <f>10949.111666+0.135732</f>
        <v>10949.247398000001</v>
      </c>
      <c r="E51" s="11">
        <f t="shared" si="2"/>
        <v>11.887814096550887</v>
      </c>
    </row>
    <row r="52" spans="1:6" ht="15.6" x14ac:dyDescent="0.3">
      <c r="A52" s="2" t="s">
        <v>53</v>
      </c>
      <c r="B52" s="6">
        <v>4</v>
      </c>
      <c r="C52" s="7" t="s">
        <v>32</v>
      </c>
      <c r="D52" s="14">
        <v>0</v>
      </c>
      <c r="E52" s="11">
        <f t="shared" si="2"/>
        <v>0</v>
      </c>
    </row>
    <row r="53" spans="1:6" ht="15.6" x14ac:dyDescent="0.3">
      <c r="A53" s="2" t="s">
        <v>54</v>
      </c>
      <c r="B53" s="6">
        <v>5</v>
      </c>
      <c r="C53" s="7" t="s">
        <v>33</v>
      </c>
      <c r="D53" s="14">
        <v>0</v>
      </c>
      <c r="E53" s="11">
        <f t="shared" si="2"/>
        <v>0</v>
      </c>
    </row>
    <row r="54" spans="1:6" ht="15.6" x14ac:dyDescent="0.3">
      <c r="A54" s="2" t="s">
        <v>55</v>
      </c>
      <c r="B54" s="6">
        <v>6</v>
      </c>
      <c r="C54" s="7" t="s">
        <v>3</v>
      </c>
      <c r="D54" s="14">
        <v>0</v>
      </c>
      <c r="E54" s="11">
        <f t="shared" si="2"/>
        <v>0</v>
      </c>
    </row>
    <row r="55" spans="1:6" ht="15.6" x14ac:dyDescent="0.3">
      <c r="A55" s="2" t="s">
        <v>49</v>
      </c>
      <c r="B55" s="6">
        <v>7</v>
      </c>
      <c r="C55" s="7" t="s">
        <v>34</v>
      </c>
      <c r="D55" s="11">
        <v>8.4325399999999995E-2</v>
      </c>
      <c r="E55" s="11">
        <f t="shared" si="2"/>
        <v>9.1553751813151972E-5</v>
      </c>
    </row>
    <row r="56" spans="1:6" ht="15.6" x14ac:dyDescent="0.3">
      <c r="A56" s="2" t="s">
        <v>62</v>
      </c>
      <c r="B56" s="6">
        <v>8</v>
      </c>
      <c r="C56" s="7" t="s">
        <v>35</v>
      </c>
      <c r="D56" s="11">
        <v>8.6874000000000007E-2</v>
      </c>
      <c r="E56" s="11">
        <f t="shared" si="2"/>
        <v>9.4320817156109127E-5</v>
      </c>
    </row>
    <row r="57" spans="1:6" ht="15.6" x14ac:dyDescent="0.3">
      <c r="A57" s="2" t="s">
        <v>44</v>
      </c>
      <c r="B57" s="6">
        <v>9</v>
      </c>
      <c r="C57" s="7" t="s">
        <v>4</v>
      </c>
      <c r="D57" s="11">
        <f>137.187319+0.003399</f>
        <v>137.190718</v>
      </c>
      <c r="E57" s="11">
        <f t="shared" si="2"/>
        <v>0.14895067140909052</v>
      </c>
    </row>
    <row r="58" spans="1:6" ht="15.6" x14ac:dyDescent="0.3">
      <c r="A58" s="2" t="s">
        <v>58</v>
      </c>
      <c r="B58" s="6">
        <v>10</v>
      </c>
      <c r="C58" s="7" t="s">
        <v>5</v>
      </c>
      <c r="D58" s="11">
        <f>861969.559793+26.887297</f>
        <v>861996.44709000003</v>
      </c>
      <c r="E58" s="11">
        <f t="shared" si="2"/>
        <v>935.88656301300261</v>
      </c>
    </row>
    <row r="59" spans="1:6" ht="15.6" x14ac:dyDescent="0.3">
      <c r="A59" s="2" t="s">
        <v>50</v>
      </c>
      <c r="B59" s="6">
        <v>11</v>
      </c>
      <c r="C59" s="7" t="s">
        <v>6</v>
      </c>
      <c r="D59" s="11">
        <f>10.930813+0.000325</f>
        <v>10.931138000000001</v>
      </c>
      <c r="E59" s="11">
        <f t="shared" si="2"/>
        <v>1.1868152365566181E-2</v>
      </c>
    </row>
    <row r="60" spans="1:6" ht="15.6" x14ac:dyDescent="0.3">
      <c r="A60" s="2" t="s">
        <v>52</v>
      </c>
      <c r="B60" s="6">
        <v>12</v>
      </c>
      <c r="C60" s="7" t="s">
        <v>7</v>
      </c>
      <c r="D60" s="11">
        <v>5.4600000000000004E-4</v>
      </c>
      <c r="E60" s="11">
        <f t="shared" si="2"/>
        <v>5.9280298095213277E-7</v>
      </c>
    </row>
    <row r="61" spans="1:6" ht="15.6" x14ac:dyDescent="0.3">
      <c r="A61" s="2" t="s">
        <v>42</v>
      </c>
      <c r="B61" s="6">
        <v>13</v>
      </c>
      <c r="C61" s="7" t="s">
        <v>8</v>
      </c>
      <c r="D61" s="11">
        <f>5503.415447+1.696441</f>
        <v>5505.1118880000004</v>
      </c>
      <c r="E61" s="11">
        <f t="shared" si="2"/>
        <v>5.9770086770722051</v>
      </c>
    </row>
    <row r="62" spans="1:6" ht="15.6" x14ac:dyDescent="0.3">
      <c r="A62" s="2" t="s">
        <v>59</v>
      </c>
      <c r="B62" s="6">
        <v>14</v>
      </c>
      <c r="C62" s="7" t="s">
        <v>9</v>
      </c>
      <c r="D62" s="14">
        <v>0</v>
      </c>
      <c r="E62" s="11">
        <f t="shared" si="2"/>
        <v>0</v>
      </c>
    </row>
    <row r="63" spans="1:6" ht="15.6" x14ac:dyDescent="0.3">
      <c r="A63" s="2" t="s">
        <v>51</v>
      </c>
      <c r="B63" s="6">
        <v>15</v>
      </c>
      <c r="C63" s="7" t="s">
        <v>10</v>
      </c>
      <c r="D63" s="11">
        <v>1.6989000000000001E-2</v>
      </c>
      <c r="E63" s="11">
        <f t="shared" si="2"/>
        <v>1.8445292753472133E-5</v>
      </c>
    </row>
    <row r="64" spans="1:6" ht="15.6" x14ac:dyDescent="0.3">
      <c r="A64" s="2" t="s">
        <v>47</v>
      </c>
      <c r="B64" s="6">
        <v>16</v>
      </c>
      <c r="C64" s="7" t="s">
        <v>11</v>
      </c>
      <c r="D64" s="11">
        <f>0.704849+0.000045</f>
        <v>0.70489399999999991</v>
      </c>
      <c r="E64" s="11">
        <f t="shared" si="2"/>
        <v>7.65317334167166E-4</v>
      </c>
    </row>
    <row r="65" spans="1:5" ht="15.6" x14ac:dyDescent="0.3">
      <c r="A65" s="2" t="s">
        <v>63</v>
      </c>
      <c r="B65" s="6">
        <v>17</v>
      </c>
      <c r="C65" s="7" t="s">
        <v>12</v>
      </c>
      <c r="D65" s="11">
        <v>0</v>
      </c>
      <c r="E65" s="11">
        <f t="shared" si="2"/>
        <v>0</v>
      </c>
    </row>
    <row r="66" spans="1:5" ht="15.6" x14ac:dyDescent="0.3">
      <c r="A66" s="2" t="s">
        <v>46</v>
      </c>
      <c r="B66" s="6">
        <v>18</v>
      </c>
      <c r="C66" s="7" t="s">
        <v>13</v>
      </c>
      <c r="D66" s="11">
        <f>0.04634+0.00002</f>
        <v>4.6359999999999998E-2</v>
      </c>
      <c r="E66" s="11">
        <f t="shared" si="2"/>
        <v>5.0333967393664606E-5</v>
      </c>
    </row>
    <row r="67" spans="1:5" ht="15.6" x14ac:dyDescent="0.3">
      <c r="A67" s="2" t="s">
        <v>48</v>
      </c>
      <c r="B67" s="6">
        <v>19</v>
      </c>
      <c r="C67" s="7" t="s">
        <v>14</v>
      </c>
      <c r="D67" s="11">
        <f>0.672208+0.000035</f>
        <v>0.67224300000000003</v>
      </c>
      <c r="E67" s="11">
        <f t="shared" si="2"/>
        <v>7.2986749876227945E-4</v>
      </c>
    </row>
    <row r="68" spans="1:5" ht="15.6" x14ac:dyDescent="0.3">
      <c r="A68" s="2" t="s">
        <v>64</v>
      </c>
      <c r="B68" s="6">
        <v>20</v>
      </c>
      <c r="C68" s="7" t="s">
        <v>15</v>
      </c>
      <c r="D68" s="14">
        <v>0</v>
      </c>
      <c r="E68" s="11">
        <f t="shared" si="2"/>
        <v>0</v>
      </c>
    </row>
    <row r="69" spans="1:5" ht="15.6" x14ac:dyDescent="0.3">
      <c r="A69" s="2" t="s">
        <v>65</v>
      </c>
      <c r="B69" s="6">
        <v>21</v>
      </c>
      <c r="C69" s="7" t="s">
        <v>16</v>
      </c>
      <c r="D69" s="14">
        <v>0</v>
      </c>
      <c r="E69" s="11">
        <f t="shared" si="2"/>
        <v>0</v>
      </c>
    </row>
    <row r="70" spans="1:5" ht="15.6" x14ac:dyDescent="0.3">
      <c r="A70" s="2" t="s">
        <v>56</v>
      </c>
      <c r="B70" s="6">
        <v>22</v>
      </c>
      <c r="C70" s="7" t="s">
        <v>17</v>
      </c>
      <c r="D70" s="14">
        <v>0</v>
      </c>
      <c r="E70" s="11">
        <f t="shared" si="2"/>
        <v>0</v>
      </c>
    </row>
    <row r="71" spans="1:5" ht="15.6" x14ac:dyDescent="0.3">
      <c r="A71" s="2" t="s">
        <v>66</v>
      </c>
      <c r="B71" s="6">
        <v>23</v>
      </c>
      <c r="C71" s="7" t="s">
        <v>18</v>
      </c>
      <c r="D71" s="14">
        <v>0</v>
      </c>
      <c r="E71" s="11">
        <f t="shared" si="2"/>
        <v>0</v>
      </c>
    </row>
    <row r="72" spans="1:5" ht="15.6" x14ac:dyDescent="0.3">
      <c r="A72" s="2" t="s">
        <v>57</v>
      </c>
      <c r="B72" s="6">
        <v>24</v>
      </c>
      <c r="C72" s="7" t="s">
        <v>19</v>
      </c>
      <c r="D72" s="14">
        <v>0</v>
      </c>
      <c r="E72" s="11">
        <f t="shared" si="2"/>
        <v>0</v>
      </c>
    </row>
    <row r="73" spans="1:5" ht="15.6" x14ac:dyDescent="0.3">
      <c r="A73" s="2" t="s">
        <v>67</v>
      </c>
      <c r="B73" s="6">
        <v>25</v>
      </c>
      <c r="C73" s="7" t="s">
        <v>20</v>
      </c>
      <c r="D73" s="14">
        <v>0</v>
      </c>
      <c r="E73" s="11">
        <f t="shared" si="2"/>
        <v>0</v>
      </c>
    </row>
    <row r="74" spans="1:5" ht="15.6" x14ac:dyDescent="0.3">
      <c r="A74" s="2" t="s">
        <v>45</v>
      </c>
      <c r="B74" s="6">
        <v>26</v>
      </c>
      <c r="C74" s="7" t="s">
        <v>21</v>
      </c>
      <c r="D74" s="11">
        <f>0.946633+0.000082</f>
        <v>0.94671499999999997</v>
      </c>
      <c r="E74" s="11">
        <f t="shared" si="2"/>
        <v>1.027867168703477E-3</v>
      </c>
    </row>
    <row r="75" spans="1:5" ht="15.6" x14ac:dyDescent="0.3">
      <c r="A75" s="2"/>
      <c r="B75" s="6">
        <v>27</v>
      </c>
      <c r="C75" s="7" t="s">
        <v>22</v>
      </c>
      <c r="D75" s="14">
        <v>0</v>
      </c>
      <c r="E75" s="11">
        <f t="shared" si="2"/>
        <v>0</v>
      </c>
    </row>
    <row r="76" spans="1:5" ht="16.2" x14ac:dyDescent="0.35">
      <c r="B76" s="28" t="s">
        <v>38</v>
      </c>
      <c r="C76" s="29"/>
      <c r="D76" s="29"/>
      <c r="E76" s="30"/>
    </row>
    <row r="77" spans="1:5" ht="15.6" x14ac:dyDescent="0.3">
      <c r="A77" s="2" t="s">
        <v>72</v>
      </c>
      <c r="B77" s="6">
        <v>1</v>
      </c>
      <c r="C77" s="7" t="s">
        <v>23</v>
      </c>
      <c r="D77" s="11">
        <v>0.42099999999999999</v>
      </c>
      <c r="E77" s="11">
        <f>D77*1000000/(921.048*1000000)</f>
        <v>4.5708801278543571E-4</v>
      </c>
    </row>
    <row r="78" spans="1:5" ht="62.4" x14ac:dyDescent="0.3">
      <c r="A78" s="13" t="s">
        <v>73</v>
      </c>
      <c r="B78" s="4">
        <v>2</v>
      </c>
      <c r="C78" s="8" t="s">
        <v>24</v>
      </c>
      <c r="D78" s="12">
        <v>7.774</v>
      </c>
      <c r="E78" s="11">
        <f t="shared" ref="E78:E86" si="3">D78*1000000/(921.048*1000000)</f>
        <v>8.4403853002232247E-3</v>
      </c>
    </row>
    <row r="79" spans="1:5" ht="15.6" x14ac:dyDescent="0.3">
      <c r="A79" s="2" t="s">
        <v>74</v>
      </c>
      <c r="B79" s="6">
        <v>3</v>
      </c>
      <c r="C79" s="7" t="s">
        <v>25</v>
      </c>
      <c r="D79" s="11">
        <v>15.401999999999999</v>
      </c>
      <c r="E79" s="11">
        <f t="shared" si="3"/>
        <v>1.6722255517627745E-2</v>
      </c>
    </row>
    <row r="80" spans="1:5" ht="15.6" x14ac:dyDescent="0.3">
      <c r="A80" s="2" t="s">
        <v>75</v>
      </c>
      <c r="B80" s="6">
        <v>4</v>
      </c>
      <c r="C80" s="7" t="s">
        <v>26</v>
      </c>
      <c r="D80" s="11">
        <v>5.1716999999999999E-2</v>
      </c>
      <c r="E80" s="11">
        <f t="shared" si="3"/>
        <v>5.6150168069416575E-5</v>
      </c>
    </row>
    <row r="81" spans="1:6" ht="15.6" x14ac:dyDescent="0.3">
      <c r="A81" s="2" t="s">
        <v>76</v>
      </c>
      <c r="B81" s="6">
        <v>5</v>
      </c>
      <c r="C81" s="7" t="s">
        <v>27</v>
      </c>
      <c r="D81" s="11">
        <v>6.9589999999999996</v>
      </c>
      <c r="E81" s="11">
        <f t="shared" si="3"/>
        <v>7.555523707776359E-3</v>
      </c>
    </row>
    <row r="82" spans="1:6" ht="15.6" x14ac:dyDescent="0.3">
      <c r="A82" s="2" t="s">
        <v>77</v>
      </c>
      <c r="B82" s="6">
        <v>6</v>
      </c>
      <c r="C82" s="7" t="s">
        <v>28</v>
      </c>
      <c r="D82" s="11">
        <v>0.17699999999999999</v>
      </c>
      <c r="E82" s="11">
        <f t="shared" si="3"/>
        <v>1.9217239492404304E-4</v>
      </c>
    </row>
    <row r="83" spans="1:6" ht="15.6" x14ac:dyDescent="0.3">
      <c r="A83" s="2" t="s">
        <v>78</v>
      </c>
      <c r="B83" s="6">
        <v>7</v>
      </c>
      <c r="C83" s="7" t="s">
        <v>29</v>
      </c>
      <c r="D83" s="11">
        <v>274.11599999999999</v>
      </c>
      <c r="E83" s="11">
        <f t="shared" si="3"/>
        <v>0.29761315371185865</v>
      </c>
    </row>
    <row r="84" spans="1:6" ht="15.6" x14ac:dyDescent="0.3">
      <c r="A84" s="2" t="s">
        <v>79</v>
      </c>
      <c r="B84" s="6">
        <v>8</v>
      </c>
      <c r="C84" s="7" t="s">
        <v>30</v>
      </c>
      <c r="D84" s="11">
        <v>2.238102</v>
      </c>
      <c r="E84" s="11">
        <f t="shared" si="3"/>
        <v>2.4299515334705681E-3</v>
      </c>
    </row>
    <row r="85" spans="1:6" ht="15.6" x14ac:dyDescent="0.3">
      <c r="A85" s="2" t="s">
        <v>80</v>
      </c>
      <c r="B85" s="6">
        <v>9</v>
      </c>
      <c r="C85" s="7" t="s">
        <v>31</v>
      </c>
      <c r="D85" s="11">
        <v>106.322</v>
      </c>
      <c r="E85" s="11">
        <f t="shared" si="3"/>
        <v>0.11543589476335653</v>
      </c>
    </row>
    <row r="86" spans="1:6" ht="15.6" x14ac:dyDescent="0.3">
      <c r="A86" s="2"/>
      <c r="B86" s="6">
        <v>10</v>
      </c>
      <c r="C86" s="7" t="s">
        <v>22</v>
      </c>
      <c r="D86" s="14">
        <v>0</v>
      </c>
      <c r="E86" s="11">
        <f t="shared" si="3"/>
        <v>0</v>
      </c>
    </row>
    <row r="88" spans="1:6" ht="16.2" x14ac:dyDescent="0.35">
      <c r="B88" s="31" t="s">
        <v>71</v>
      </c>
      <c r="C88" s="31"/>
      <c r="D88" s="31"/>
      <c r="E88" s="31"/>
    </row>
    <row r="89" spans="1:6" ht="31.2" x14ac:dyDescent="0.3">
      <c r="B89" s="4" t="s">
        <v>40</v>
      </c>
      <c r="C89" s="5" t="s">
        <v>41</v>
      </c>
      <c r="D89" s="4" t="s">
        <v>36</v>
      </c>
      <c r="E89" s="4" t="s">
        <v>37</v>
      </c>
    </row>
    <row r="90" spans="1:6" ht="16.2" x14ac:dyDescent="0.35">
      <c r="B90" s="25" t="s">
        <v>39</v>
      </c>
      <c r="C90" s="26"/>
      <c r="D90" s="26"/>
      <c r="E90" s="27"/>
    </row>
    <row r="91" spans="1:6" ht="15.6" x14ac:dyDescent="0.3">
      <c r="A91" s="2" t="s">
        <v>60</v>
      </c>
      <c r="B91" s="6">
        <v>1</v>
      </c>
      <c r="C91" s="7" t="s">
        <v>0</v>
      </c>
      <c r="D91" s="11">
        <v>978.98820000000001</v>
      </c>
      <c r="E91" s="11">
        <f>D91*1000000/(734.309*1000000)</f>
        <v>1.3332101336086035</v>
      </c>
      <c r="F91">
        <v>734.30899999999997</v>
      </c>
    </row>
    <row r="92" spans="1:6" ht="15.6" x14ac:dyDescent="0.3">
      <c r="A92" s="2" t="s">
        <v>61</v>
      </c>
      <c r="B92" s="6">
        <v>2</v>
      </c>
      <c r="C92" s="7" t="s">
        <v>1</v>
      </c>
      <c r="D92" s="14">
        <v>6.2000000000000003E-5</v>
      </c>
      <c r="E92" s="11">
        <f t="shared" ref="E92:E117" si="4">D92*1000000/(734.309*1000000)</f>
        <v>8.4433120117007964E-8</v>
      </c>
    </row>
    <row r="93" spans="1:6" ht="15.6" x14ac:dyDescent="0.3">
      <c r="A93" s="2" t="s">
        <v>43</v>
      </c>
      <c r="B93" s="6">
        <v>3</v>
      </c>
      <c r="C93" s="7" t="s">
        <v>2</v>
      </c>
      <c r="D93" s="11">
        <v>5062.5146000000004</v>
      </c>
      <c r="E93" s="11">
        <f t="shared" si="4"/>
        <v>6.8942565050952664</v>
      </c>
    </row>
    <row r="94" spans="1:6" ht="15.6" x14ac:dyDescent="0.3">
      <c r="A94" s="2" t="s">
        <v>53</v>
      </c>
      <c r="B94" s="6">
        <v>4</v>
      </c>
      <c r="C94" s="7" t="s">
        <v>32</v>
      </c>
      <c r="D94" s="14">
        <v>2.1199999999999999E-3</v>
      </c>
      <c r="E94" s="11">
        <f t="shared" si="4"/>
        <v>2.887067978194466E-6</v>
      </c>
    </row>
    <row r="95" spans="1:6" ht="15.6" x14ac:dyDescent="0.3">
      <c r="A95" s="2" t="s">
        <v>54</v>
      </c>
      <c r="B95" s="6">
        <v>5</v>
      </c>
      <c r="C95" s="7" t="s">
        <v>33</v>
      </c>
      <c r="D95" s="14">
        <v>9.4200000000000002E-4</v>
      </c>
      <c r="E95" s="11">
        <f t="shared" si="4"/>
        <v>1.2828386959713146E-6</v>
      </c>
    </row>
    <row r="96" spans="1:6" ht="15.6" x14ac:dyDescent="0.3">
      <c r="A96" s="2" t="s">
        <v>55</v>
      </c>
      <c r="B96" s="6">
        <v>6</v>
      </c>
      <c r="C96" s="7" t="s">
        <v>3</v>
      </c>
      <c r="D96" s="14">
        <v>2.8899999999999998E-4</v>
      </c>
      <c r="E96" s="11">
        <f t="shared" si="4"/>
        <v>3.9356728570669843E-7</v>
      </c>
    </row>
    <row r="97" spans="1:5" ht="15.6" x14ac:dyDescent="0.3">
      <c r="A97" s="2" t="s">
        <v>49</v>
      </c>
      <c r="B97" s="6">
        <v>7</v>
      </c>
      <c r="C97" s="7" t="s">
        <v>34</v>
      </c>
      <c r="D97" s="11">
        <v>8.6400000000000001E-3</v>
      </c>
      <c r="E97" s="11">
        <f t="shared" si="4"/>
        <v>1.1766163835660464E-5</v>
      </c>
    </row>
    <row r="98" spans="1:5" ht="15.6" x14ac:dyDescent="0.3">
      <c r="A98" s="2" t="s">
        <v>62</v>
      </c>
      <c r="B98" s="6">
        <v>8</v>
      </c>
      <c r="C98" s="7" t="s">
        <v>35</v>
      </c>
      <c r="D98" s="14">
        <v>1.66E-4</v>
      </c>
      <c r="E98" s="11">
        <f t="shared" si="4"/>
        <v>2.2606286999069874E-7</v>
      </c>
    </row>
    <row r="99" spans="1:5" ht="15.6" x14ac:dyDescent="0.3">
      <c r="A99" s="2" t="s">
        <v>44</v>
      </c>
      <c r="B99" s="6">
        <v>9</v>
      </c>
      <c r="C99" s="7" t="s">
        <v>4</v>
      </c>
      <c r="D99" s="11">
        <v>112.003766</v>
      </c>
      <c r="E99" s="11">
        <f t="shared" si="4"/>
        <v>0.15252947464895569</v>
      </c>
    </row>
    <row r="100" spans="1:5" ht="15.6" x14ac:dyDescent="0.3">
      <c r="A100" s="2" t="s">
        <v>58</v>
      </c>
      <c r="B100" s="6">
        <v>10</v>
      </c>
      <c r="C100" s="7" t="s">
        <v>5</v>
      </c>
      <c r="D100" s="11">
        <v>638442.14500000002</v>
      </c>
      <c r="E100" s="11">
        <f t="shared" si="4"/>
        <v>869.4461663958906</v>
      </c>
    </row>
    <row r="101" spans="1:5" ht="15.6" x14ac:dyDescent="0.3">
      <c r="A101" s="2" t="s">
        <v>50</v>
      </c>
      <c r="B101" s="6">
        <v>11</v>
      </c>
      <c r="C101" s="7" t="s">
        <v>6</v>
      </c>
      <c r="D101" s="11">
        <v>8.3902009999999994</v>
      </c>
      <c r="E101" s="11">
        <f t="shared" si="4"/>
        <v>1.1425981432884522E-2</v>
      </c>
    </row>
    <row r="102" spans="1:5" ht="15.6" x14ac:dyDescent="0.3">
      <c r="A102" s="2" t="s">
        <v>52</v>
      </c>
      <c r="B102" s="6">
        <v>12</v>
      </c>
      <c r="C102" s="7" t="s">
        <v>7</v>
      </c>
      <c r="D102" s="11">
        <v>3.483E-3</v>
      </c>
      <c r="E102" s="11">
        <f t="shared" si="4"/>
        <v>4.7432347962506245E-6</v>
      </c>
    </row>
    <row r="103" spans="1:5" ht="15.6" x14ac:dyDescent="0.3">
      <c r="A103" s="2" t="s">
        <v>42</v>
      </c>
      <c r="B103" s="6">
        <v>13</v>
      </c>
      <c r="C103" s="7" t="s">
        <v>8</v>
      </c>
      <c r="D103" s="11">
        <v>3218.2896999999998</v>
      </c>
      <c r="E103" s="11">
        <f t="shared" si="4"/>
        <v>4.3827458195391857</v>
      </c>
    </row>
    <row r="104" spans="1:5" ht="15.6" x14ac:dyDescent="0.3">
      <c r="A104" s="2" t="s">
        <v>59</v>
      </c>
      <c r="B104" s="6">
        <v>14</v>
      </c>
      <c r="C104" s="7" t="s">
        <v>9</v>
      </c>
      <c r="D104" s="14">
        <v>0</v>
      </c>
      <c r="E104" s="11">
        <f t="shared" si="4"/>
        <v>0</v>
      </c>
    </row>
    <row r="105" spans="1:5" ht="15.6" x14ac:dyDescent="0.3">
      <c r="A105" s="2" t="s">
        <v>51</v>
      </c>
      <c r="B105" s="6">
        <v>15</v>
      </c>
      <c r="C105" s="7" t="s">
        <v>10</v>
      </c>
      <c r="D105" s="11">
        <v>1.281E-3</v>
      </c>
      <c r="E105" s="11">
        <f t="shared" si="4"/>
        <v>1.7444972075788258E-6</v>
      </c>
    </row>
    <row r="106" spans="1:5" ht="15.6" x14ac:dyDescent="0.3">
      <c r="A106" s="2" t="s">
        <v>47</v>
      </c>
      <c r="B106" s="6">
        <v>16</v>
      </c>
      <c r="C106" s="7" t="s">
        <v>11</v>
      </c>
      <c r="D106" s="11">
        <v>0.38734499999999999</v>
      </c>
      <c r="E106" s="11">
        <f t="shared" si="4"/>
        <v>5.2749591793100725E-4</v>
      </c>
    </row>
    <row r="107" spans="1:5" ht="15.6" x14ac:dyDescent="0.3">
      <c r="A107" s="2" t="s">
        <v>63</v>
      </c>
      <c r="B107" s="6">
        <v>17</v>
      </c>
      <c r="C107" s="7" t="s">
        <v>12</v>
      </c>
      <c r="D107" s="14">
        <v>0</v>
      </c>
      <c r="E107" s="11">
        <f t="shared" si="4"/>
        <v>0</v>
      </c>
    </row>
    <row r="108" spans="1:5" ht="15.6" x14ac:dyDescent="0.3">
      <c r="A108" s="2" t="s">
        <v>46</v>
      </c>
      <c r="B108" s="6">
        <v>18</v>
      </c>
      <c r="C108" s="7" t="s">
        <v>13</v>
      </c>
      <c r="D108" s="11">
        <v>2.1700000000000001E-2</v>
      </c>
      <c r="E108" s="11">
        <f t="shared" si="4"/>
        <v>2.9551592040952788E-5</v>
      </c>
    </row>
    <row r="109" spans="1:5" ht="15.6" x14ac:dyDescent="0.3">
      <c r="A109" s="2" t="s">
        <v>48</v>
      </c>
      <c r="B109" s="6">
        <v>19</v>
      </c>
      <c r="C109" s="7" t="s">
        <v>14</v>
      </c>
      <c r="D109" s="11">
        <v>0.39229999999999998</v>
      </c>
      <c r="E109" s="11">
        <f t="shared" si="4"/>
        <v>5.342437584177778E-4</v>
      </c>
    </row>
    <row r="110" spans="1:5" ht="15.6" x14ac:dyDescent="0.3">
      <c r="A110" s="2" t="s">
        <v>64</v>
      </c>
      <c r="B110" s="6">
        <v>20</v>
      </c>
      <c r="C110" s="7" t="s">
        <v>15</v>
      </c>
      <c r="D110" s="11">
        <v>0</v>
      </c>
      <c r="E110" s="11">
        <f t="shared" si="4"/>
        <v>0</v>
      </c>
    </row>
    <row r="111" spans="1:5" ht="15.6" x14ac:dyDescent="0.3">
      <c r="A111" s="2" t="s">
        <v>65</v>
      </c>
      <c r="B111" s="6">
        <v>21</v>
      </c>
      <c r="C111" s="7" t="s">
        <v>16</v>
      </c>
      <c r="D111" s="11">
        <v>0</v>
      </c>
      <c r="E111" s="11">
        <f t="shared" si="4"/>
        <v>0</v>
      </c>
    </row>
    <row r="112" spans="1:5" ht="15.6" x14ac:dyDescent="0.3">
      <c r="A112" s="2" t="s">
        <v>56</v>
      </c>
      <c r="B112" s="6">
        <v>22</v>
      </c>
      <c r="C112" s="7" t="s">
        <v>17</v>
      </c>
      <c r="D112" s="19">
        <v>2.8900000000000002E-3</v>
      </c>
      <c r="E112" s="11">
        <f t="shared" si="4"/>
        <v>3.9356728570669838E-6</v>
      </c>
    </row>
    <row r="113" spans="1:5" ht="15.6" x14ac:dyDescent="0.3">
      <c r="A113" s="2" t="s">
        <v>66</v>
      </c>
      <c r="B113" s="6">
        <v>23</v>
      </c>
      <c r="C113" s="7" t="s">
        <v>18</v>
      </c>
      <c r="D113" s="14">
        <v>0</v>
      </c>
      <c r="E113" s="11">
        <f t="shared" si="4"/>
        <v>0</v>
      </c>
    </row>
    <row r="114" spans="1:5" ht="15.6" x14ac:dyDescent="0.3">
      <c r="A114" s="2" t="s">
        <v>57</v>
      </c>
      <c r="B114" s="6">
        <v>24</v>
      </c>
      <c r="C114" s="7" t="s">
        <v>19</v>
      </c>
      <c r="D114" s="14">
        <v>0</v>
      </c>
      <c r="E114" s="11">
        <f t="shared" si="4"/>
        <v>0</v>
      </c>
    </row>
    <row r="115" spans="1:5" ht="15.6" x14ac:dyDescent="0.3">
      <c r="A115" s="2" t="s">
        <v>67</v>
      </c>
      <c r="B115" s="6">
        <v>25</v>
      </c>
      <c r="C115" s="7" t="s">
        <v>20</v>
      </c>
      <c r="D115" s="18">
        <v>0</v>
      </c>
      <c r="E115" s="11">
        <f t="shared" si="4"/>
        <v>0</v>
      </c>
    </row>
    <row r="116" spans="1:5" ht="15.6" x14ac:dyDescent="0.3">
      <c r="A116" s="2" t="s">
        <v>45</v>
      </c>
      <c r="B116" s="6">
        <v>26</v>
      </c>
      <c r="C116" s="7" t="s">
        <v>21</v>
      </c>
      <c r="D116" s="11">
        <v>0.52321600000000001</v>
      </c>
      <c r="E116" s="11">
        <f t="shared" si="4"/>
        <v>7.1252837701839418E-4</v>
      </c>
    </row>
    <row r="117" spans="1:5" ht="15.6" x14ac:dyDescent="0.3">
      <c r="A117" s="2"/>
      <c r="B117" s="6">
        <v>27</v>
      </c>
      <c r="C117" s="7" t="s">
        <v>22</v>
      </c>
      <c r="D117" s="14">
        <v>0</v>
      </c>
      <c r="E117" s="11">
        <f t="shared" si="4"/>
        <v>0</v>
      </c>
    </row>
    <row r="118" spans="1:5" ht="16.2" x14ac:dyDescent="0.35">
      <c r="B118" s="28" t="s">
        <v>81</v>
      </c>
      <c r="C118" s="29"/>
      <c r="D118" s="29"/>
      <c r="E118" s="30"/>
    </row>
    <row r="119" spans="1:5" ht="15.6" x14ac:dyDescent="0.3">
      <c r="B119" s="6">
        <v>1</v>
      </c>
      <c r="C119" s="7" t="s">
        <v>23</v>
      </c>
      <c r="D119" s="6" t="s">
        <v>68</v>
      </c>
      <c r="E119" s="6" t="s">
        <v>68</v>
      </c>
    </row>
    <row r="120" spans="1:5" ht="62.4" x14ac:dyDescent="0.3">
      <c r="B120" s="4">
        <v>2</v>
      </c>
      <c r="C120" s="8" t="s">
        <v>24</v>
      </c>
      <c r="D120" s="6" t="s">
        <v>68</v>
      </c>
      <c r="E120" s="6" t="s">
        <v>68</v>
      </c>
    </row>
    <row r="121" spans="1:5" ht="15.6" x14ac:dyDescent="0.3">
      <c r="B121" s="6">
        <v>3</v>
      </c>
      <c r="C121" s="7" t="s">
        <v>25</v>
      </c>
      <c r="D121" s="6" t="s">
        <v>68</v>
      </c>
      <c r="E121" s="6" t="s">
        <v>68</v>
      </c>
    </row>
    <row r="122" spans="1:5" ht="15.6" x14ac:dyDescent="0.3">
      <c r="B122" s="6">
        <v>4</v>
      </c>
      <c r="C122" s="7" t="s">
        <v>26</v>
      </c>
      <c r="D122" s="6" t="s">
        <v>68</v>
      </c>
      <c r="E122" s="6" t="s">
        <v>68</v>
      </c>
    </row>
    <row r="123" spans="1:5" ht="15.6" x14ac:dyDescent="0.3">
      <c r="B123" s="6">
        <v>5</v>
      </c>
      <c r="C123" s="7" t="s">
        <v>27</v>
      </c>
      <c r="D123" s="6" t="s">
        <v>68</v>
      </c>
      <c r="E123" s="6" t="s">
        <v>68</v>
      </c>
    </row>
    <row r="124" spans="1:5" ht="15.6" x14ac:dyDescent="0.3">
      <c r="B124" s="6">
        <v>6</v>
      </c>
      <c r="C124" s="7" t="s">
        <v>28</v>
      </c>
      <c r="D124" s="6" t="s">
        <v>68</v>
      </c>
      <c r="E124" s="6" t="s">
        <v>68</v>
      </c>
    </row>
    <row r="125" spans="1:5" ht="15.6" x14ac:dyDescent="0.3">
      <c r="B125" s="6">
        <v>7</v>
      </c>
      <c r="C125" s="7" t="s">
        <v>29</v>
      </c>
      <c r="D125" s="6" t="s">
        <v>68</v>
      </c>
      <c r="E125" s="6" t="s">
        <v>68</v>
      </c>
    </row>
    <row r="126" spans="1:5" ht="15.6" x14ac:dyDescent="0.3">
      <c r="B126" s="6">
        <v>8</v>
      </c>
      <c r="C126" s="7" t="s">
        <v>30</v>
      </c>
      <c r="D126" s="6" t="s">
        <v>68</v>
      </c>
      <c r="E126" s="6" t="s">
        <v>68</v>
      </c>
    </row>
    <row r="127" spans="1:5" ht="15.6" x14ac:dyDescent="0.3">
      <c r="B127" s="6">
        <v>9</v>
      </c>
      <c r="C127" s="7" t="s">
        <v>31</v>
      </c>
      <c r="D127" s="6" t="s">
        <v>68</v>
      </c>
      <c r="E127" s="6" t="s">
        <v>68</v>
      </c>
    </row>
    <row r="128" spans="1:5" ht="15.6" x14ac:dyDescent="0.3">
      <c r="B128" s="6">
        <v>10</v>
      </c>
      <c r="C128" s="7" t="s">
        <v>22</v>
      </c>
      <c r="D128" s="6" t="s">
        <v>68</v>
      </c>
      <c r="E128" s="6" t="s">
        <v>68</v>
      </c>
    </row>
    <row r="129" spans="1:7" ht="93.6" customHeight="1" x14ac:dyDescent="0.3">
      <c r="B129" s="23" t="s">
        <v>83</v>
      </c>
      <c r="C129" s="23"/>
      <c r="D129" s="23"/>
      <c r="E129" s="23"/>
      <c r="F129" s="23"/>
      <c r="G129" s="24"/>
    </row>
    <row r="130" spans="1:7" ht="15" customHeight="1" x14ac:dyDescent="0.3">
      <c r="B130" s="1"/>
      <c r="C130" s="1"/>
      <c r="D130" s="1"/>
      <c r="E130" s="1"/>
      <c r="F130" s="1"/>
    </row>
    <row r="131" spans="1:7" ht="15" customHeight="1" x14ac:dyDescent="0.3">
      <c r="B131" s="1"/>
      <c r="C131" s="1"/>
      <c r="D131" s="1"/>
      <c r="E131" s="1"/>
      <c r="F131" s="1"/>
    </row>
    <row r="132" spans="1:7" ht="16.2" x14ac:dyDescent="0.35">
      <c r="B132" s="15" t="s">
        <v>82</v>
      </c>
      <c r="C132" s="16"/>
    </row>
    <row r="133" spans="1:7" ht="16.2" x14ac:dyDescent="0.35">
      <c r="B133" s="25" t="s">
        <v>39</v>
      </c>
      <c r="C133" s="26"/>
      <c r="D133" s="26"/>
      <c r="E133" s="27"/>
    </row>
    <row r="134" spans="1:7" ht="15.6" x14ac:dyDescent="0.3">
      <c r="A134" s="2" t="s">
        <v>60</v>
      </c>
      <c r="B134" s="6">
        <v>1</v>
      </c>
      <c r="C134" s="7" t="s">
        <v>0</v>
      </c>
      <c r="D134" s="11">
        <f>D6+D49+D91</f>
        <v>3249.4250339999999</v>
      </c>
      <c r="E134" s="11">
        <f>D134*1000000/(2458.532*1000000)</f>
        <v>1.3216932030984343</v>
      </c>
      <c r="F134">
        <v>2458.5320000000002</v>
      </c>
      <c r="G134">
        <f>F91+F49+F6</f>
        <v>2458.5320000000002</v>
      </c>
    </row>
    <row r="135" spans="1:7" ht="15.6" x14ac:dyDescent="0.3">
      <c r="A135" s="2" t="s">
        <v>61</v>
      </c>
      <c r="B135" s="6">
        <v>2</v>
      </c>
      <c r="C135" s="7" t="s">
        <v>1</v>
      </c>
      <c r="D135" s="11">
        <f t="shared" ref="D135:D160" si="5">D7+D50+D92</f>
        <v>0.215339</v>
      </c>
      <c r="E135" s="11">
        <f t="shared" ref="E135:E160" si="6">D135*1000000/(2458.532*1000000)</f>
        <v>8.7588447089564022E-5</v>
      </c>
    </row>
    <row r="136" spans="1:7" ht="15.6" x14ac:dyDescent="0.3">
      <c r="A136" s="2" t="s">
        <v>43</v>
      </c>
      <c r="B136" s="6">
        <v>3</v>
      </c>
      <c r="C136" s="7" t="s">
        <v>2</v>
      </c>
      <c r="D136" s="11">
        <f t="shared" si="5"/>
        <v>23556.116998000005</v>
      </c>
      <c r="E136" s="11">
        <f t="shared" si="6"/>
        <v>9.5813749823065155</v>
      </c>
    </row>
    <row r="137" spans="1:7" ht="15.6" x14ac:dyDescent="0.3">
      <c r="A137" s="2" t="s">
        <v>53</v>
      </c>
      <c r="B137" s="6">
        <v>4</v>
      </c>
      <c r="C137" s="7" t="s">
        <v>32</v>
      </c>
      <c r="D137" s="6">
        <f>D9+D52+D94</f>
        <v>2.1199999999999999E-3</v>
      </c>
      <c r="E137" s="11">
        <f t="shared" si="6"/>
        <v>8.6230319556548378E-7</v>
      </c>
    </row>
    <row r="138" spans="1:7" ht="15.6" x14ac:dyDescent="0.3">
      <c r="A138" s="2" t="s">
        <v>54</v>
      </c>
      <c r="B138" s="6">
        <v>5</v>
      </c>
      <c r="C138" s="7" t="s">
        <v>33</v>
      </c>
      <c r="D138" s="6">
        <f t="shared" si="5"/>
        <v>9.4200000000000002E-4</v>
      </c>
      <c r="E138" s="11">
        <f t="shared" si="6"/>
        <v>3.8315547652013477E-7</v>
      </c>
    </row>
    <row r="139" spans="1:7" ht="15.6" x14ac:dyDescent="0.3">
      <c r="A139" s="2" t="s">
        <v>55</v>
      </c>
      <c r="B139" s="6">
        <v>6</v>
      </c>
      <c r="C139" s="7" t="s">
        <v>3</v>
      </c>
      <c r="D139" s="6">
        <f t="shared" si="5"/>
        <v>2.8899999999999998E-4</v>
      </c>
      <c r="E139" s="11">
        <f t="shared" si="6"/>
        <v>1.1754982241435133E-7</v>
      </c>
    </row>
    <row r="140" spans="1:7" ht="15.6" x14ac:dyDescent="0.3">
      <c r="A140" s="2" t="s">
        <v>49</v>
      </c>
      <c r="B140" s="6">
        <v>7</v>
      </c>
      <c r="C140" s="7" t="s">
        <v>34</v>
      </c>
      <c r="D140" s="6">
        <f t="shared" si="5"/>
        <v>9.7965399999999994E-2</v>
      </c>
      <c r="E140" s="11">
        <f t="shared" si="6"/>
        <v>3.9847112016439073E-5</v>
      </c>
    </row>
    <row r="141" spans="1:7" ht="15.6" x14ac:dyDescent="0.3">
      <c r="A141" s="2" t="s">
        <v>62</v>
      </c>
      <c r="B141" s="6">
        <v>8</v>
      </c>
      <c r="C141" s="7" t="s">
        <v>35</v>
      </c>
      <c r="D141" s="11">
        <f t="shared" si="5"/>
        <v>8.7040000000000006E-2</v>
      </c>
      <c r="E141" s="11">
        <f t="shared" si="6"/>
        <v>3.5403240633028165E-5</v>
      </c>
    </row>
    <row r="142" spans="1:7" ht="15.6" x14ac:dyDescent="0.3">
      <c r="A142" s="2" t="s">
        <v>44</v>
      </c>
      <c r="B142" s="6">
        <v>9</v>
      </c>
      <c r="C142" s="7" t="s">
        <v>4</v>
      </c>
      <c r="D142" s="11">
        <f t="shared" si="5"/>
        <v>359.93048399999998</v>
      </c>
      <c r="E142" s="11">
        <f t="shared" si="6"/>
        <v>0.14640056912010907</v>
      </c>
    </row>
    <row r="143" spans="1:7" ht="15.6" x14ac:dyDescent="0.3">
      <c r="A143" s="2" t="s">
        <v>58</v>
      </c>
      <c r="B143" s="6">
        <v>10</v>
      </c>
      <c r="C143" s="7" t="s">
        <v>5</v>
      </c>
      <c r="D143" s="11">
        <f t="shared" si="5"/>
        <v>2177428.9400900002</v>
      </c>
      <c r="E143" s="11">
        <f t="shared" si="6"/>
        <v>885.66223262093001</v>
      </c>
    </row>
    <row r="144" spans="1:7" ht="15.6" x14ac:dyDescent="0.3">
      <c r="A144" s="2" t="s">
        <v>50</v>
      </c>
      <c r="B144" s="6">
        <v>11</v>
      </c>
      <c r="C144" s="7" t="s">
        <v>6</v>
      </c>
      <c r="D144" s="11">
        <f t="shared" si="5"/>
        <v>30.653339000000003</v>
      </c>
      <c r="E144" s="11">
        <f t="shared" si="6"/>
        <v>1.2468147252100036E-2</v>
      </c>
    </row>
    <row r="145" spans="1:5" ht="15.6" x14ac:dyDescent="0.3">
      <c r="A145" s="2" t="s">
        <v>52</v>
      </c>
      <c r="B145" s="6">
        <v>12</v>
      </c>
      <c r="C145" s="7" t="s">
        <v>7</v>
      </c>
      <c r="D145" s="11">
        <f t="shared" si="5"/>
        <v>4.0289999999999996E-3</v>
      </c>
      <c r="E145" s="11">
        <f t="shared" si="6"/>
        <v>1.6387828183647801E-6</v>
      </c>
    </row>
    <row r="146" spans="1:5" ht="15.6" x14ac:dyDescent="0.3">
      <c r="A146" s="2" t="s">
        <v>42</v>
      </c>
      <c r="B146" s="6">
        <v>13</v>
      </c>
      <c r="C146" s="7" t="s">
        <v>8</v>
      </c>
      <c r="D146" s="11">
        <f t="shared" si="5"/>
        <v>9705.2955880000009</v>
      </c>
      <c r="E146" s="11">
        <f t="shared" si="6"/>
        <v>3.9475978299245242</v>
      </c>
    </row>
    <row r="147" spans="1:5" ht="15.6" x14ac:dyDescent="0.3">
      <c r="A147" s="2" t="s">
        <v>59</v>
      </c>
      <c r="B147" s="6">
        <v>14</v>
      </c>
      <c r="C147" s="7" t="s">
        <v>9</v>
      </c>
      <c r="D147" s="14">
        <f t="shared" si="5"/>
        <v>0</v>
      </c>
      <c r="E147" s="11">
        <f t="shared" si="6"/>
        <v>0</v>
      </c>
    </row>
    <row r="148" spans="1:5" ht="15.6" x14ac:dyDescent="0.3">
      <c r="A148" s="2" t="s">
        <v>51</v>
      </c>
      <c r="B148" s="6">
        <v>15</v>
      </c>
      <c r="C148" s="7" t="s">
        <v>10</v>
      </c>
      <c r="D148" s="11">
        <f t="shared" si="5"/>
        <v>1.8520000000000002E-2</v>
      </c>
      <c r="E148" s="11">
        <f t="shared" si="6"/>
        <v>7.5329505574871505E-6</v>
      </c>
    </row>
    <row r="149" spans="1:5" ht="15.6" x14ac:dyDescent="0.3">
      <c r="A149" s="2" t="s">
        <v>47</v>
      </c>
      <c r="B149" s="6">
        <v>16</v>
      </c>
      <c r="C149" s="7" t="s">
        <v>11</v>
      </c>
      <c r="D149" s="11">
        <f t="shared" si="5"/>
        <v>1.3212389999999998</v>
      </c>
      <c r="E149" s="11">
        <f t="shared" si="6"/>
        <v>5.3740972254987928E-4</v>
      </c>
    </row>
    <row r="150" spans="1:5" ht="15.6" x14ac:dyDescent="0.3">
      <c r="A150" s="2" t="s">
        <v>63</v>
      </c>
      <c r="B150" s="6">
        <v>17</v>
      </c>
      <c r="C150" s="7" t="s">
        <v>12</v>
      </c>
      <c r="D150" s="14">
        <f t="shared" si="5"/>
        <v>0</v>
      </c>
      <c r="E150" s="11">
        <f t="shared" si="6"/>
        <v>0</v>
      </c>
    </row>
    <row r="151" spans="1:5" ht="15.6" x14ac:dyDescent="0.3">
      <c r="A151" s="2" t="s">
        <v>46</v>
      </c>
      <c r="B151" s="6">
        <v>18</v>
      </c>
      <c r="C151" s="7" t="s">
        <v>13</v>
      </c>
      <c r="D151" s="11">
        <f t="shared" si="5"/>
        <v>8.906E-2</v>
      </c>
      <c r="E151" s="11">
        <f t="shared" si="6"/>
        <v>3.6224869149557539E-5</v>
      </c>
    </row>
    <row r="152" spans="1:5" ht="15.6" x14ac:dyDescent="0.3">
      <c r="A152" s="2" t="s">
        <v>48</v>
      </c>
      <c r="B152" s="6">
        <v>19</v>
      </c>
      <c r="C152" s="7" t="s">
        <v>14</v>
      </c>
      <c r="D152" s="11">
        <f>D24+D67+D109</f>
        <v>1.310543</v>
      </c>
      <c r="E152" s="11">
        <f t="shared" si="6"/>
        <v>5.3305915888017725E-4</v>
      </c>
    </row>
    <row r="153" spans="1:5" ht="15.6" x14ac:dyDescent="0.3">
      <c r="A153" s="2" t="s">
        <v>64</v>
      </c>
      <c r="B153" s="6">
        <v>20</v>
      </c>
      <c r="C153" s="7" t="s">
        <v>15</v>
      </c>
      <c r="D153" s="11">
        <f t="shared" si="5"/>
        <v>2.4E-2</v>
      </c>
      <c r="E153" s="11">
        <f t="shared" si="6"/>
        <v>9.7619229686658543E-6</v>
      </c>
    </row>
    <row r="154" spans="1:5" ht="15.6" x14ac:dyDescent="0.3">
      <c r="A154" s="2" t="s">
        <v>65</v>
      </c>
      <c r="B154" s="6">
        <v>21</v>
      </c>
      <c r="C154" s="7" t="s">
        <v>16</v>
      </c>
      <c r="D154" s="14">
        <f>D26+D69+D111</f>
        <v>0</v>
      </c>
      <c r="E154" s="11">
        <f t="shared" si="6"/>
        <v>0</v>
      </c>
    </row>
    <row r="155" spans="1:5" ht="15.6" x14ac:dyDescent="0.3">
      <c r="A155" s="2" t="s">
        <v>56</v>
      </c>
      <c r="B155" s="6">
        <v>22</v>
      </c>
      <c r="C155" s="7" t="s">
        <v>17</v>
      </c>
      <c r="D155" s="14">
        <f>D27+D70+D111</f>
        <v>0</v>
      </c>
      <c r="E155" s="11">
        <f t="shared" si="6"/>
        <v>0</v>
      </c>
    </row>
    <row r="156" spans="1:5" ht="15.6" x14ac:dyDescent="0.3">
      <c r="A156" s="2" t="s">
        <v>66</v>
      </c>
      <c r="B156" s="6">
        <v>23</v>
      </c>
      <c r="C156" s="7" t="s">
        <v>18</v>
      </c>
      <c r="D156" s="14">
        <f t="shared" si="5"/>
        <v>0</v>
      </c>
      <c r="E156" s="11">
        <f t="shared" si="6"/>
        <v>0</v>
      </c>
    </row>
    <row r="157" spans="1:5" ht="15.6" x14ac:dyDescent="0.3">
      <c r="A157" s="2" t="s">
        <v>57</v>
      </c>
      <c r="B157" s="6">
        <v>24</v>
      </c>
      <c r="C157" s="7" t="s">
        <v>19</v>
      </c>
      <c r="D157" s="14">
        <f t="shared" si="5"/>
        <v>0</v>
      </c>
      <c r="E157" s="11">
        <f t="shared" si="6"/>
        <v>0</v>
      </c>
    </row>
    <row r="158" spans="1:5" ht="15.6" x14ac:dyDescent="0.3">
      <c r="A158" s="2" t="s">
        <v>67</v>
      </c>
      <c r="B158" s="6">
        <v>25</v>
      </c>
      <c r="C158" s="7" t="s">
        <v>20</v>
      </c>
      <c r="D158" s="14">
        <f>D30+D73+D116</f>
        <v>0.52321600000000001</v>
      </c>
      <c r="E158" s="11">
        <f t="shared" si="6"/>
        <v>2.1281642866556141E-4</v>
      </c>
    </row>
    <row r="159" spans="1:5" ht="15.6" x14ac:dyDescent="0.3">
      <c r="A159" s="2" t="s">
        <v>45</v>
      </c>
      <c r="B159" s="6">
        <v>26</v>
      </c>
      <c r="C159" s="7" t="s">
        <v>21</v>
      </c>
      <c r="D159" s="11">
        <f>D31+D74+D116</f>
        <v>1.633931</v>
      </c>
      <c r="E159" s="11">
        <f t="shared" si="6"/>
        <v>6.6459618992146532E-4</v>
      </c>
    </row>
    <row r="160" spans="1:5" ht="15.6" x14ac:dyDescent="0.3">
      <c r="A160" s="2"/>
      <c r="B160" s="6">
        <v>27</v>
      </c>
      <c r="C160" s="7" t="s">
        <v>22</v>
      </c>
      <c r="D160" s="14">
        <f t="shared" si="5"/>
        <v>0</v>
      </c>
      <c r="E160" s="11">
        <f t="shared" si="6"/>
        <v>0</v>
      </c>
    </row>
    <row r="161" spans="1:5" ht="16.2" x14ac:dyDescent="0.35">
      <c r="B161" s="28" t="s">
        <v>38</v>
      </c>
      <c r="C161" s="29"/>
      <c r="D161" s="29"/>
      <c r="E161" s="30"/>
    </row>
    <row r="162" spans="1:5" ht="15.6" x14ac:dyDescent="0.3">
      <c r="A162" s="2" t="s">
        <v>72</v>
      </c>
      <c r="B162" s="6">
        <v>1</v>
      </c>
      <c r="C162" s="7" t="s">
        <v>23</v>
      </c>
      <c r="D162" s="6">
        <f>D34+D77</f>
        <v>0.45899999999999996</v>
      </c>
      <c r="E162" s="11">
        <f>D162*1000000/(2458.532*1000000)</f>
        <v>1.8669677677573445E-4</v>
      </c>
    </row>
    <row r="163" spans="1:5" ht="62.4" x14ac:dyDescent="0.3">
      <c r="A163" s="13" t="s">
        <v>73</v>
      </c>
      <c r="B163" s="4">
        <v>2</v>
      </c>
      <c r="C163" s="8" t="s">
        <v>24</v>
      </c>
      <c r="D163" s="6">
        <f t="shared" ref="D163:D171" si="7">D35+D78</f>
        <v>7.8</v>
      </c>
      <c r="E163" s="11">
        <f t="shared" ref="E163:E171" si="8">D163*1000000/(2458.532*1000000)</f>
        <v>3.1726249648164027E-3</v>
      </c>
    </row>
    <row r="164" spans="1:5" ht="15.6" x14ac:dyDescent="0.3">
      <c r="A164" s="2" t="s">
        <v>74</v>
      </c>
      <c r="B164" s="6">
        <v>3</v>
      </c>
      <c r="C164" s="7" t="s">
        <v>25</v>
      </c>
      <c r="D164" s="6">
        <f t="shared" si="7"/>
        <v>19.654</v>
      </c>
      <c r="E164" s="11">
        <f t="shared" si="8"/>
        <v>7.9942014177566117E-3</v>
      </c>
    </row>
    <row r="165" spans="1:5" ht="15.6" x14ac:dyDescent="0.3">
      <c r="A165" s="2" t="s">
        <v>75</v>
      </c>
      <c r="B165" s="6">
        <v>4</v>
      </c>
      <c r="C165" s="7" t="s">
        <v>26</v>
      </c>
      <c r="D165" s="6">
        <f>D37+D80</f>
        <v>0.20171700000000004</v>
      </c>
      <c r="E165" s="11">
        <f t="shared" si="8"/>
        <v>8.204774231126543E-5</v>
      </c>
    </row>
    <row r="166" spans="1:5" ht="15.6" x14ac:dyDescent="0.3">
      <c r="A166" s="2" t="s">
        <v>76</v>
      </c>
      <c r="B166" s="6">
        <v>5</v>
      </c>
      <c r="C166" s="7" t="s">
        <v>27</v>
      </c>
      <c r="D166" s="6">
        <f t="shared" si="7"/>
        <v>7.2589999999999995</v>
      </c>
      <c r="E166" s="11">
        <f t="shared" si="8"/>
        <v>2.9525749512310595E-3</v>
      </c>
    </row>
    <row r="167" spans="1:5" ht="15.6" x14ac:dyDescent="0.3">
      <c r="A167" s="2" t="s">
        <v>77</v>
      </c>
      <c r="B167" s="6">
        <v>6</v>
      </c>
      <c r="C167" s="7" t="s">
        <v>28</v>
      </c>
      <c r="D167" s="6">
        <f t="shared" si="7"/>
        <v>0.182</v>
      </c>
      <c r="E167" s="11">
        <f t="shared" si="8"/>
        <v>7.4027915845716066E-5</v>
      </c>
    </row>
    <row r="168" spans="1:5" ht="15.6" x14ac:dyDescent="0.3">
      <c r="A168" s="2" t="s">
        <v>78</v>
      </c>
      <c r="B168" s="6">
        <v>7</v>
      </c>
      <c r="C168" s="7" t="s">
        <v>29</v>
      </c>
      <c r="D168" s="6">
        <f t="shared" si="7"/>
        <v>538.50400000000002</v>
      </c>
      <c r="E168" s="11">
        <f t="shared" si="8"/>
        <v>0.21903477359660156</v>
      </c>
    </row>
    <row r="169" spans="1:5" ht="15.6" x14ac:dyDescent="0.3">
      <c r="A169" s="2" t="s">
        <v>79</v>
      </c>
      <c r="B169" s="6">
        <v>8</v>
      </c>
      <c r="C169" s="7" t="s">
        <v>30</v>
      </c>
      <c r="D169" s="6">
        <f t="shared" si="7"/>
        <v>2.3291020000000002</v>
      </c>
      <c r="E169" s="11">
        <f t="shared" si="8"/>
        <v>9.4735476292356576E-4</v>
      </c>
    </row>
    <row r="170" spans="1:5" ht="15.6" x14ac:dyDescent="0.3">
      <c r="A170" s="2" t="s">
        <v>80</v>
      </c>
      <c r="B170" s="6">
        <v>9</v>
      </c>
      <c r="C170" s="7" t="s">
        <v>31</v>
      </c>
      <c r="D170" s="6">
        <f t="shared" si="7"/>
        <v>153.59300000000002</v>
      </c>
      <c r="E170" s="11">
        <f t="shared" si="8"/>
        <v>6.2473459771928953E-2</v>
      </c>
    </row>
    <row r="171" spans="1:5" ht="15.6" x14ac:dyDescent="0.3">
      <c r="A171" s="2"/>
      <c r="B171" s="6">
        <v>10</v>
      </c>
      <c r="C171" s="7" t="s">
        <v>22</v>
      </c>
      <c r="D171" s="6">
        <f t="shared" si="7"/>
        <v>0</v>
      </c>
      <c r="E171" s="11">
        <f t="shared" si="8"/>
        <v>0</v>
      </c>
    </row>
  </sheetData>
  <mergeCells count="13">
    <mergeCell ref="A2:G2"/>
    <mergeCell ref="B129:G129"/>
    <mergeCell ref="B133:E133"/>
    <mergeCell ref="B161:E161"/>
    <mergeCell ref="B90:E90"/>
    <mergeCell ref="B118:E118"/>
    <mergeCell ref="B88:E88"/>
    <mergeCell ref="B33:E33"/>
    <mergeCell ref="B5:E5"/>
    <mergeCell ref="B3:E3"/>
    <mergeCell ref="B46:E46"/>
    <mergeCell ref="B48:E48"/>
    <mergeCell ref="B76:E7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Синьоокова Ирина</dc:creator>
  <cp:lastModifiedBy>krizhanovsky_i</cp:lastModifiedBy>
  <cp:lastPrinted>2020-02-10T07:50:29Z</cp:lastPrinted>
  <dcterms:created xsi:type="dcterms:W3CDTF">2019-11-07T11:23:32Z</dcterms:created>
  <dcterms:modified xsi:type="dcterms:W3CDTF">2023-06-14T09:13:54Z</dcterms:modified>
</cp:coreProperties>
</file>