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20 (екологія)\"/>
    </mc:Choice>
  </mc:AlternateContent>
  <xr:revisionPtr revIDLastSave="0" documentId="13_ncr:1_{5720E2BF-00A1-4E9E-9323-57159EA042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4" i="1" l="1"/>
  <c r="D91" i="1"/>
  <c r="D49" i="1"/>
  <c r="D6" i="1"/>
  <c r="D117" i="1"/>
  <c r="D115" i="1"/>
  <c r="D114" i="1"/>
  <c r="D113" i="1"/>
  <c r="D111" i="1"/>
  <c r="D110" i="1"/>
  <c r="D107" i="1"/>
  <c r="D105" i="1"/>
  <c r="D104" i="1"/>
  <c r="D103" i="1"/>
  <c r="D101" i="1"/>
  <c r="D93" i="1"/>
  <c r="D78" i="1"/>
  <c r="D86" i="1"/>
  <c r="D85" i="1"/>
  <c r="D84" i="1"/>
  <c r="D83" i="1"/>
  <c r="D82" i="1"/>
  <c r="D81" i="1"/>
  <c r="D80" i="1"/>
  <c r="D79" i="1"/>
  <c r="D75" i="1"/>
  <c r="D74" i="1"/>
  <c r="D73" i="1"/>
  <c r="D72" i="1"/>
  <c r="D71" i="1"/>
  <c r="D70" i="1"/>
  <c r="D69" i="1"/>
  <c r="D68" i="1"/>
  <c r="D66" i="1"/>
  <c r="D65" i="1"/>
  <c r="D62" i="1"/>
  <c r="D56" i="1"/>
  <c r="D50" i="1"/>
  <c r="D43" i="1"/>
  <c r="D41" i="1"/>
  <c r="D39" i="1"/>
  <c r="D37" i="1"/>
  <c r="D35" i="1"/>
  <c r="D32" i="1"/>
  <c r="D30" i="1"/>
  <c r="D29" i="1"/>
  <c r="D28" i="1"/>
  <c r="D27" i="1"/>
  <c r="D26" i="1"/>
  <c r="D24" i="1"/>
  <c r="D22" i="1"/>
  <c r="D19" i="1"/>
  <c r="D14" i="1"/>
  <c r="D13" i="1"/>
  <c r="D10" i="1"/>
  <c r="D8" i="1"/>
  <c r="C100" i="1"/>
  <c r="D100" i="1" s="1"/>
  <c r="C116" i="1"/>
  <c r="D116" i="1" s="1"/>
  <c r="C112" i="1"/>
  <c r="D112" i="1" s="1"/>
  <c r="C109" i="1"/>
  <c r="D109" i="1" s="1"/>
  <c r="C108" i="1"/>
  <c r="D108" i="1" s="1"/>
  <c r="C106" i="1"/>
  <c r="D106" i="1" s="1"/>
  <c r="C103" i="1"/>
  <c r="C102" i="1"/>
  <c r="D102" i="1" s="1"/>
  <c r="C101" i="1"/>
  <c r="C99" i="1"/>
  <c r="D99" i="1" s="1"/>
  <c r="C93" i="1"/>
  <c r="C91" i="1"/>
  <c r="C105" i="1"/>
  <c r="C97" i="1"/>
  <c r="D97" i="1" s="1"/>
  <c r="C96" i="1"/>
  <c r="D96" i="1" s="1"/>
  <c r="C95" i="1"/>
  <c r="D95" i="1" s="1"/>
  <c r="C94" i="1"/>
  <c r="D94" i="1" s="1"/>
  <c r="C58" i="1"/>
  <c r="D58" i="1" s="1"/>
  <c r="C59" i="1"/>
  <c r="D59" i="1" s="1"/>
  <c r="C77" i="1"/>
  <c r="D77" i="1" s="1"/>
  <c r="C74" i="1"/>
  <c r="C67" i="1"/>
  <c r="D67" i="1" s="1"/>
  <c r="C66" i="1"/>
  <c r="C64" i="1"/>
  <c r="D64" i="1" s="1"/>
  <c r="C61" i="1"/>
  <c r="D61" i="1" s="1"/>
  <c r="C60" i="1"/>
  <c r="D60" i="1" s="1"/>
  <c r="C57" i="1"/>
  <c r="D57" i="1" s="1"/>
  <c r="C51" i="1"/>
  <c r="D51" i="1" s="1"/>
  <c r="C49" i="1"/>
  <c r="C63" i="1"/>
  <c r="D63" i="1" s="1"/>
  <c r="C56" i="1"/>
  <c r="C55" i="1"/>
  <c r="D55" i="1" s="1"/>
  <c r="C50" i="1"/>
  <c r="C42" i="1"/>
  <c r="D42" i="1" s="1"/>
  <c r="C41" i="1"/>
  <c r="C40" i="1"/>
  <c r="D40" i="1" s="1"/>
  <c r="C39" i="1"/>
  <c r="C38" i="1"/>
  <c r="D38" i="1" s="1"/>
  <c r="C37" i="1"/>
  <c r="C36" i="1"/>
  <c r="D36" i="1" s="1"/>
  <c r="C35" i="1"/>
  <c r="C34" i="1"/>
  <c r="C15" i="1"/>
  <c r="D15" i="1" s="1"/>
  <c r="C7" i="1"/>
  <c r="D7" i="1" s="1"/>
  <c r="C24" i="1"/>
  <c r="C23" i="1"/>
  <c r="D23" i="1" s="1"/>
  <c r="C21" i="1"/>
  <c r="D21" i="1" s="1"/>
  <c r="C18" i="1"/>
  <c r="D18" i="1" s="1"/>
  <c r="C17" i="1"/>
  <c r="D17" i="1" s="1"/>
  <c r="C16" i="1"/>
  <c r="D16" i="1" s="1"/>
  <c r="C14" i="1"/>
  <c r="C12" i="1"/>
  <c r="D12" i="1" s="1"/>
  <c r="C11" i="1"/>
  <c r="D11" i="1" s="1"/>
  <c r="C9" i="1"/>
  <c r="D9" i="1" s="1"/>
  <c r="C8" i="1"/>
  <c r="C6" i="1"/>
  <c r="C31" i="1"/>
  <c r="D31" i="1" s="1"/>
  <c r="C20" i="1"/>
  <c r="D20" i="1" s="1"/>
  <c r="C70" i="1"/>
  <c r="C98" i="1"/>
  <c r="D98" i="1" s="1"/>
  <c r="C92" i="1"/>
  <c r="D92" i="1" s="1"/>
  <c r="C54" i="1"/>
  <c r="D54" i="1" s="1"/>
  <c r="C53" i="1"/>
  <c r="D53" i="1" s="1"/>
  <c r="C52" i="1"/>
  <c r="D52" i="1" s="1"/>
  <c r="D34" i="1" l="1"/>
  <c r="C162" i="1"/>
  <c r="D162" i="1" s="1"/>
  <c r="C134" i="1"/>
  <c r="D134" i="1" s="1"/>
  <c r="C25" i="1"/>
  <c r="D25" i="1" s="1"/>
  <c r="C152" i="1" l="1"/>
  <c r="D152" i="1" s="1"/>
  <c r="C159" i="1"/>
  <c r="D159" i="1" s="1"/>
  <c r="C154" i="1"/>
  <c r="D154" i="1" s="1"/>
  <c r="C171" i="1" l="1"/>
  <c r="D171" i="1" s="1"/>
  <c r="C137" i="1"/>
  <c r="D137" i="1" s="1"/>
  <c r="C160" i="1"/>
  <c r="D160" i="1" s="1"/>
  <c r="C158" i="1"/>
  <c r="D158" i="1" s="1"/>
  <c r="C157" i="1"/>
  <c r="D157" i="1" s="1"/>
  <c r="C156" i="1"/>
  <c r="D156" i="1" s="1"/>
  <c r="C155" i="1"/>
  <c r="D155" i="1" s="1"/>
  <c r="C153" i="1"/>
  <c r="D153" i="1" s="1"/>
  <c r="C150" i="1"/>
  <c r="D150" i="1" s="1"/>
  <c r="C147" i="1"/>
  <c r="D147" i="1" s="1"/>
  <c r="C139" i="1"/>
  <c r="D139" i="1" s="1"/>
  <c r="C138" i="1"/>
  <c r="D138" i="1" s="1"/>
  <c r="C142" i="1" l="1"/>
  <c r="D142" i="1" s="1"/>
  <c r="C144" i="1"/>
  <c r="D144" i="1" s="1"/>
  <c r="C146" i="1"/>
  <c r="D146" i="1" s="1"/>
  <c r="C163" i="1"/>
  <c r="D163" i="1" s="1"/>
  <c r="C166" i="1"/>
  <c r="D166" i="1" s="1"/>
  <c r="C168" i="1"/>
  <c r="D168" i="1" s="1"/>
  <c r="C135" i="1"/>
  <c r="D135" i="1" s="1"/>
  <c r="C141" i="1"/>
  <c r="D141" i="1" s="1"/>
  <c r="C149" i="1"/>
  <c r="D149" i="1" s="1"/>
  <c r="C145" i="1"/>
  <c r="D145" i="1" s="1"/>
  <c r="C148" i="1"/>
  <c r="D148" i="1" s="1"/>
  <c r="C164" i="1"/>
  <c r="D164" i="1" s="1"/>
  <c r="C165" i="1"/>
  <c r="D165" i="1" s="1"/>
  <c r="C167" i="1"/>
  <c r="D167" i="1" s="1"/>
  <c r="C170" i="1"/>
  <c r="D170" i="1" s="1"/>
  <c r="C169" i="1"/>
  <c r="D169" i="1" s="1"/>
  <c r="C140" i="1"/>
  <c r="D140" i="1" s="1"/>
  <c r="C151" i="1"/>
  <c r="D151" i="1" s="1"/>
  <c r="C136" i="1"/>
  <c r="D136" i="1" s="1"/>
  <c r="C143" i="1"/>
  <c r="D143" i="1" s="1"/>
</calcChain>
</file>

<file path=xl/sharedStrings.xml><?xml version="1.0" encoding="utf-8"?>
<sst xmlns="http://schemas.openxmlformats.org/spreadsheetml/2006/main" count="194" uniqueCount="50">
  <si>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</si>
  <si>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</si>
  <si>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</si>
  <si>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</si>
  <si>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</si>
  <si>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</si>
  <si>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</si>
  <si>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</si>
  <si>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</si>
  <si>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</si>
  <si>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</si>
  <si>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</si>
  <si>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</si>
  <si>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</si>
  <si>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</si>
  <si>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</si>
  <si>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</si>
  <si>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</si>
  <si>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</si>
  <si>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</si>
  <si>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</si>
  <si>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</si>
  <si>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</si>
  <si>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</si>
  <si>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</si>
  <si>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</si>
  <si>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</si>
  <si>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</si>
  <si>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</si>
  <si>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</si>
  <si>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</si>
  <si>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</si>
  <si>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</si>
  <si>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</si>
  <si>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</si>
  <si>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</si>
  <si>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</si>
  <si>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</si>
  <si>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</si>
  <si>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</si>
  <si>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</si>
  <si>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</si>
  <si>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-</t>
  </si>
  <si>
    <t>Вуглегірська ТЕС</t>
  </si>
  <si>
    <t>Зміївська ТЕС</t>
  </si>
  <si>
    <t>Трипільська ТЕС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</si>
  <si>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</si>
  <si>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</si>
  <si>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</si>
  <si>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Інформація про вплив на навколишнє природне середовище, спричинений виробництвом електричної енергії (IV квартал 2020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</si>
</sst>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distributed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1"/>
  <sheetViews>
    <sheetView tabSelected="1" workbookViewId="0">
      <selection activeCell="M16" sqref="M16"/>
    </sheetView>
  </sheetViews>
  <sheetFormatPr defaultRowHeight="14.4" x14ac:dyDescent="0.3"/>
  <cols>
    <col min="2" max="2" width="36.109375" customWidth="1"/>
    <col min="3" max="3" width="13.88671875" customWidth="1"/>
    <col min="4" max="4" width="12.5546875" customWidth="1"/>
  </cols>
  <sheetData>
    <row r="2" spans="1:17" ht="33.6" customHeight="1" x14ac:dyDescent="0.3">
      <c r="A2" s="20" t="s">
        <v>49</v>
      </c>
      <c r="B2" s="20"/>
      <c r="C2" s="20"/>
      <c r="D2" s="20"/>
      <c r="E2" s="20"/>
      <c r="F2" s="20"/>
      <c r="G2" s="20"/>
      <c r="H2" s="19"/>
      <c r="I2" s="19"/>
      <c r="J2" s="1"/>
      <c r="K2" s="19"/>
      <c r="L2" s="19"/>
      <c r="M2" s="19"/>
      <c r="N2" s="19"/>
      <c r="O2" s="19"/>
      <c r="P2" s="19"/>
      <c r="Q2" s="19"/>
    </row>
    <row r="3" spans="1:17" ht="17.7" customHeight="1" x14ac:dyDescent="0.35">
      <c r="A3" s="29" t="s">
        <v>43</v>
      </c>
      <c r="B3" s="29"/>
      <c r="C3" s="29"/>
      <c r="D3" s="29"/>
      <c r="E3" s="9"/>
      <c r="F3" s="9"/>
      <c r="G3" s="9"/>
      <c r="H3" s="9"/>
      <c r="I3" s="9"/>
      <c r="J3" s="1"/>
      <c r="K3" s="1"/>
      <c r="L3" s="1"/>
    </row>
    <row r="4" spans="1:17" ht="32.700000000000003" customHeight="1" x14ac:dyDescent="0.3">
      <c r="A4" s="3" t="s">
        <v>40</v>
      </c>
      <c r="B4" s="4" t="s">
        <v>41</v>
      </c>
      <c r="C4" s="3" t="s">
        <v>36</v>
      </c>
      <c r="D4" s="3" t="s">
        <v>37</v>
      </c>
      <c r="E4" s="2"/>
      <c r="F4" s="2"/>
      <c r="G4" s="2"/>
      <c r="H4" s="2"/>
      <c r="I4" s="2"/>
    </row>
    <row r="5" spans="1:17" ht="16.2" x14ac:dyDescent="0.35">
      <c r="A5" s="23" t="s">
        <v>39</v>
      </c>
      <c r="B5" s="24"/>
      <c r="C5" s="24"/>
      <c r="D5" s="25"/>
      <c r="E5" s="2"/>
      <c r="F5" s="2"/>
      <c r="G5" s="2"/>
      <c r="H5" s="2"/>
      <c r="I5" s="2"/>
    </row>
    <row r="6" spans="1:17" ht="15.6" x14ac:dyDescent="0.3">
      <c r="A6" s="5">
        <v>1</v>
      </c>
      <c r="B6" s="6" t="s">
        <v>0</v>
      </c>
      <c r="C6" s="10">
        <f>2978.197+0.08862</f>
        <v>2978.2856200000001</v>
      </c>
      <c r="D6" s="10">
        <f>C6*1000000/(1468.287*1000000)</f>
        <v>2.0284083561320094</v>
      </c>
      <c r="E6" s="2">
        <v>1468.287</v>
      </c>
      <c r="F6" s="2"/>
      <c r="G6" s="2"/>
      <c r="H6" s="2"/>
      <c r="I6" s="2"/>
    </row>
    <row r="7" spans="1:17" ht="15.6" x14ac:dyDescent="0.3">
      <c r="A7" s="5">
        <v>2</v>
      </c>
      <c r="B7" s="15" t="s">
        <v>1</v>
      </c>
      <c r="C7" s="17">
        <f>0+0.213</f>
        <v>0.21299999999999999</v>
      </c>
      <c r="D7" s="10">
        <f t="shared" ref="D7:D32" si="0">C7*1000000/(1468.287*1000000)</f>
        <v>1.4506700665469353E-4</v>
      </c>
      <c r="E7" s="2"/>
      <c r="F7" s="2"/>
      <c r="G7" s="2"/>
      <c r="H7" s="2"/>
      <c r="I7" s="2"/>
    </row>
    <row r="8" spans="1:17" ht="15.6" x14ac:dyDescent="0.3">
      <c r="A8" s="5">
        <v>3</v>
      </c>
      <c r="B8" s="6" t="s">
        <v>2</v>
      </c>
      <c r="C8" s="10">
        <f>26563.402+0.009517</f>
        <v>26563.411516999997</v>
      </c>
      <c r="D8" s="10">
        <f t="shared" si="0"/>
        <v>18.091430024920193</v>
      </c>
      <c r="E8" s="2"/>
      <c r="F8" s="2"/>
      <c r="G8" s="2"/>
      <c r="H8" s="2"/>
      <c r="I8" s="2"/>
    </row>
    <row r="9" spans="1:17" ht="15.6" x14ac:dyDescent="0.3">
      <c r="A9" s="5">
        <v>4</v>
      </c>
      <c r="B9" s="6" t="s">
        <v>32</v>
      </c>
      <c r="C9" s="10">
        <f>0.01144+0</f>
        <v>1.1440000000000001E-2</v>
      </c>
      <c r="D9" s="10">
        <f t="shared" si="0"/>
        <v>7.7913922822990334E-6</v>
      </c>
      <c r="E9" s="2"/>
      <c r="F9" s="2"/>
      <c r="G9" s="2"/>
      <c r="H9" s="2"/>
      <c r="I9" s="2"/>
    </row>
    <row r="10" spans="1:17" ht="15.6" x14ac:dyDescent="0.3">
      <c r="A10" s="5">
        <v>5</v>
      </c>
      <c r="B10" s="6" t="s">
        <v>33</v>
      </c>
      <c r="C10" s="12">
        <v>0</v>
      </c>
      <c r="D10" s="10">
        <f t="shared" si="0"/>
        <v>0</v>
      </c>
      <c r="E10" s="2"/>
      <c r="F10" s="2"/>
      <c r="G10" s="2"/>
      <c r="H10" s="2"/>
      <c r="I10" s="2"/>
    </row>
    <row r="11" spans="1:17" ht="15.6" x14ac:dyDescent="0.3">
      <c r="A11" s="5">
        <v>6</v>
      </c>
      <c r="B11" s="6" t="s">
        <v>3</v>
      </c>
      <c r="C11" s="10">
        <f>0.01144</f>
        <v>1.1440000000000001E-2</v>
      </c>
      <c r="D11" s="10">
        <f t="shared" si="0"/>
        <v>7.7913922822990334E-6</v>
      </c>
      <c r="E11" s="2"/>
      <c r="F11" s="2"/>
      <c r="G11" s="2"/>
      <c r="H11" s="2"/>
      <c r="I11" s="2"/>
    </row>
    <row r="12" spans="1:17" ht="15.6" x14ac:dyDescent="0.3">
      <c r="A12" s="5">
        <v>7</v>
      </c>
      <c r="B12" s="6" t="s">
        <v>34</v>
      </c>
      <c r="C12" s="10">
        <f>0.033+0</f>
        <v>3.3000000000000002E-2</v>
      </c>
      <c r="D12" s="10">
        <f t="shared" si="0"/>
        <v>2.2475170045093363E-5</v>
      </c>
      <c r="E12" s="2"/>
      <c r="F12" s="2"/>
      <c r="G12" s="2"/>
      <c r="H12" s="2"/>
      <c r="I12" s="2"/>
    </row>
    <row r="13" spans="1:17" ht="15.6" x14ac:dyDescent="0.3">
      <c r="A13" s="5">
        <v>8</v>
      </c>
      <c r="B13" s="6" t="s">
        <v>35</v>
      </c>
      <c r="C13" s="12">
        <v>0</v>
      </c>
      <c r="D13" s="10">
        <f t="shared" si="0"/>
        <v>0</v>
      </c>
      <c r="E13" s="2"/>
      <c r="F13" s="2"/>
      <c r="G13" s="2"/>
      <c r="H13" s="2"/>
      <c r="I13" s="2"/>
    </row>
    <row r="14" spans="1:17" ht="15.6" x14ac:dyDescent="0.3">
      <c r="A14" s="5">
        <v>9</v>
      </c>
      <c r="B14" s="6" t="s">
        <v>4</v>
      </c>
      <c r="C14" s="10">
        <f>168.444+1.333</f>
        <v>169.77699999999999</v>
      </c>
      <c r="D14" s="10">
        <f t="shared" si="0"/>
        <v>0.11562930135593381</v>
      </c>
      <c r="E14" s="2"/>
      <c r="F14" s="2"/>
      <c r="G14" s="2"/>
      <c r="H14" s="2"/>
      <c r="I14" s="2"/>
    </row>
    <row r="15" spans="1:17" ht="15.6" x14ac:dyDescent="0.3">
      <c r="A15" s="5">
        <v>10</v>
      </c>
      <c r="B15" s="6" t="s">
        <v>5</v>
      </c>
      <c r="C15" s="10">
        <f>1277719.651+9.0135</f>
        <v>1277728.6645</v>
      </c>
      <c r="D15" s="10">
        <f t="shared" si="0"/>
        <v>870.21724260992573</v>
      </c>
      <c r="E15" s="2"/>
      <c r="F15" s="2"/>
      <c r="G15" s="2"/>
      <c r="H15" s="2"/>
      <c r="I15" s="2"/>
    </row>
    <row r="16" spans="1:17" ht="15.6" x14ac:dyDescent="0.3">
      <c r="A16" s="5">
        <v>11</v>
      </c>
      <c r="B16" s="6" t="s">
        <v>6</v>
      </c>
      <c r="C16" s="10">
        <f>14.82+3.216</f>
        <v>18.036000000000001</v>
      </c>
      <c r="D16" s="10">
        <f t="shared" si="0"/>
        <v>1.2283702028281936E-2</v>
      </c>
      <c r="E16" s="2"/>
      <c r="F16" s="2"/>
      <c r="G16" s="2"/>
      <c r="H16" s="2"/>
      <c r="I16" s="2"/>
    </row>
    <row r="17" spans="1:9" ht="15.6" x14ac:dyDescent="0.3">
      <c r="A17" s="5">
        <v>12</v>
      </c>
      <c r="B17" s="6" t="s">
        <v>7</v>
      </c>
      <c r="C17" s="10">
        <f>0.001+0</f>
        <v>1E-3</v>
      </c>
      <c r="D17" s="10">
        <f t="shared" si="0"/>
        <v>6.8106575894222316E-7</v>
      </c>
      <c r="E17" s="2"/>
      <c r="F17" s="2"/>
      <c r="G17" s="2"/>
      <c r="H17" s="2"/>
      <c r="I17" s="2"/>
    </row>
    <row r="18" spans="1:9" ht="15.6" x14ac:dyDescent="0.3">
      <c r="A18" s="5">
        <v>13</v>
      </c>
      <c r="B18" s="6" t="s">
        <v>8</v>
      </c>
      <c r="C18" s="10">
        <f>2021.762+1.009</f>
        <v>2022.771</v>
      </c>
      <c r="D18" s="10">
        <f t="shared" si="0"/>
        <v>1.3776400662813197</v>
      </c>
      <c r="E18" s="2"/>
      <c r="F18" s="2"/>
      <c r="G18" s="2"/>
      <c r="H18" s="2"/>
      <c r="I18" s="2"/>
    </row>
    <row r="19" spans="1:9" ht="15.6" x14ac:dyDescent="0.3">
      <c r="A19" s="5">
        <v>14</v>
      </c>
      <c r="B19" s="6" t="s">
        <v>9</v>
      </c>
      <c r="C19" s="12">
        <v>0</v>
      </c>
      <c r="D19" s="10">
        <f t="shared" si="0"/>
        <v>0</v>
      </c>
      <c r="E19" s="2"/>
      <c r="F19" s="2"/>
      <c r="G19" s="2"/>
      <c r="H19" s="2"/>
      <c r="I19" s="2"/>
    </row>
    <row r="20" spans="1:9" ht="15.6" x14ac:dyDescent="0.3">
      <c r="A20" s="5">
        <v>15</v>
      </c>
      <c r="B20" s="6" t="s">
        <v>10</v>
      </c>
      <c r="C20" s="10">
        <f>0.003+0.00025</f>
        <v>3.2500000000000003E-3</v>
      </c>
      <c r="D20" s="10">
        <f t="shared" si="0"/>
        <v>2.2134637165622255E-6</v>
      </c>
      <c r="E20" s="2"/>
      <c r="F20" s="2"/>
      <c r="G20" s="2"/>
      <c r="H20" s="2"/>
      <c r="I20" s="2"/>
    </row>
    <row r="21" spans="1:9" ht="15.6" x14ac:dyDescent="0.3">
      <c r="A21" s="5">
        <v>16</v>
      </c>
      <c r="B21" s="6" t="s">
        <v>11</v>
      </c>
      <c r="C21" s="10">
        <f>0.626+0.000012</f>
        <v>0.62601200000000001</v>
      </c>
      <c r="D21" s="10">
        <f t="shared" si="0"/>
        <v>4.2635533788693897E-4</v>
      </c>
      <c r="E21" s="2"/>
      <c r="F21" s="2"/>
      <c r="G21" s="2"/>
      <c r="H21" s="2"/>
      <c r="I21" s="2"/>
    </row>
    <row r="22" spans="1:9" ht="15.6" x14ac:dyDescent="0.3">
      <c r="A22" s="5">
        <v>17</v>
      </c>
      <c r="B22" s="6" t="s">
        <v>12</v>
      </c>
      <c r="C22" s="10">
        <v>0</v>
      </c>
      <c r="D22" s="10">
        <f t="shared" si="0"/>
        <v>0</v>
      </c>
      <c r="E22" s="2"/>
      <c r="F22" s="2"/>
      <c r="G22" s="2"/>
      <c r="H22" s="2"/>
      <c r="I22" s="2"/>
    </row>
    <row r="23" spans="1:9" ht="15.6" x14ac:dyDescent="0.3">
      <c r="A23" s="5">
        <v>18</v>
      </c>
      <c r="B23" s="6" t="s">
        <v>13</v>
      </c>
      <c r="C23" s="10">
        <f>0.056+0.000001</f>
        <v>5.6001000000000002E-2</v>
      </c>
      <c r="D23" s="10">
        <f t="shared" si="0"/>
        <v>3.8140363566523442E-5</v>
      </c>
      <c r="E23" s="2"/>
      <c r="F23" s="2"/>
      <c r="G23" s="2"/>
      <c r="H23" s="2"/>
      <c r="I23" s="2"/>
    </row>
    <row r="24" spans="1:9" ht="15.6" x14ac:dyDescent="0.3">
      <c r="A24" s="5">
        <v>19</v>
      </c>
      <c r="B24" s="6" t="s">
        <v>14</v>
      </c>
      <c r="C24" s="10">
        <f>0.61+0.000009</f>
        <v>0.61000900000000002</v>
      </c>
      <c r="D24" s="10">
        <f t="shared" si="0"/>
        <v>4.1545624254658658E-4</v>
      </c>
      <c r="E24" s="2"/>
      <c r="F24" s="2"/>
      <c r="G24" s="2"/>
      <c r="H24" s="2"/>
      <c r="I24" s="2"/>
    </row>
    <row r="25" spans="1:9" ht="15.6" x14ac:dyDescent="0.3">
      <c r="A25" s="5">
        <v>20</v>
      </c>
      <c r="B25" s="6" t="s">
        <v>15</v>
      </c>
      <c r="C25" s="16">
        <f>0+0.024</f>
        <v>2.4E-2</v>
      </c>
      <c r="D25" s="10">
        <f t="shared" si="0"/>
        <v>1.6345578214613356E-5</v>
      </c>
      <c r="E25" s="2"/>
      <c r="F25" s="2"/>
      <c r="G25" s="2"/>
      <c r="H25" s="2"/>
      <c r="I25" s="2"/>
    </row>
    <row r="26" spans="1:9" ht="15.6" x14ac:dyDescent="0.3">
      <c r="A26" s="5">
        <v>21</v>
      </c>
      <c r="B26" s="6" t="s">
        <v>16</v>
      </c>
      <c r="C26" s="12">
        <v>0</v>
      </c>
      <c r="D26" s="10">
        <f t="shared" si="0"/>
        <v>0</v>
      </c>
      <c r="E26" s="2"/>
      <c r="F26" s="2"/>
      <c r="G26" s="2"/>
      <c r="H26" s="2"/>
      <c r="I26" s="2"/>
    </row>
    <row r="27" spans="1:9" ht="15.6" x14ac:dyDescent="0.3">
      <c r="A27" s="5">
        <v>22</v>
      </c>
      <c r="B27" s="6" t="s">
        <v>17</v>
      </c>
      <c r="C27" s="12">
        <v>0</v>
      </c>
      <c r="D27" s="10">
        <f t="shared" si="0"/>
        <v>0</v>
      </c>
      <c r="E27" s="2"/>
      <c r="F27" s="2"/>
      <c r="G27" s="2"/>
      <c r="H27" s="2"/>
      <c r="I27" s="2"/>
    </row>
    <row r="28" spans="1:9" ht="15.6" x14ac:dyDescent="0.3">
      <c r="A28" s="5">
        <v>23</v>
      </c>
      <c r="B28" s="6" t="s">
        <v>18</v>
      </c>
      <c r="C28" s="12">
        <v>0</v>
      </c>
      <c r="D28" s="10">
        <f t="shared" si="0"/>
        <v>0</v>
      </c>
      <c r="E28" s="2"/>
      <c r="F28" s="2"/>
      <c r="G28" s="2"/>
      <c r="H28" s="2"/>
      <c r="I28" s="2"/>
    </row>
    <row r="29" spans="1:9" ht="15.6" x14ac:dyDescent="0.3">
      <c r="A29" s="5">
        <v>24</v>
      </c>
      <c r="B29" s="6" t="s">
        <v>19</v>
      </c>
      <c r="C29" s="12">
        <v>0</v>
      </c>
      <c r="D29" s="10">
        <f t="shared" si="0"/>
        <v>0</v>
      </c>
      <c r="E29" s="2"/>
      <c r="F29" s="2"/>
      <c r="G29" s="2"/>
      <c r="H29" s="2"/>
      <c r="I29" s="2"/>
    </row>
    <row r="30" spans="1:9" ht="15.6" x14ac:dyDescent="0.3">
      <c r="A30" s="5">
        <v>25</v>
      </c>
      <c r="B30" s="6" t="s">
        <v>20</v>
      </c>
      <c r="C30" s="12">
        <v>0</v>
      </c>
      <c r="D30" s="10">
        <f t="shared" si="0"/>
        <v>0</v>
      </c>
      <c r="E30" s="2"/>
      <c r="F30" s="2"/>
      <c r="G30" s="2"/>
      <c r="H30" s="2"/>
      <c r="I30" s="2"/>
    </row>
    <row r="31" spans="1:9" ht="15.6" x14ac:dyDescent="0.3">
      <c r="A31" s="5">
        <v>26</v>
      </c>
      <c r="B31" s="6" t="s">
        <v>21</v>
      </c>
      <c r="C31" s="10">
        <f>0.184+0.000015</f>
        <v>0.18401499999999998</v>
      </c>
      <c r="D31" s="10">
        <f t="shared" si="0"/>
        <v>1.2532631563175317E-4</v>
      </c>
      <c r="E31" s="2"/>
      <c r="F31" s="2"/>
      <c r="G31" s="2"/>
      <c r="H31" s="2"/>
      <c r="I31" s="2"/>
    </row>
    <row r="32" spans="1:9" ht="15.6" x14ac:dyDescent="0.3">
      <c r="A32" s="5">
        <v>27</v>
      </c>
      <c r="B32" s="6" t="s">
        <v>22</v>
      </c>
      <c r="C32" s="12">
        <v>0</v>
      </c>
      <c r="D32" s="10">
        <f t="shared" si="0"/>
        <v>0</v>
      </c>
      <c r="E32" s="2"/>
      <c r="F32" s="2"/>
      <c r="G32" s="2"/>
      <c r="H32" s="2"/>
      <c r="I32" s="2"/>
    </row>
    <row r="33" spans="1:9" ht="16.2" x14ac:dyDescent="0.35">
      <c r="A33" s="26" t="s">
        <v>38</v>
      </c>
      <c r="B33" s="27"/>
      <c r="C33" s="27"/>
      <c r="D33" s="28"/>
      <c r="E33" s="2"/>
      <c r="F33" s="2"/>
      <c r="G33" s="2"/>
      <c r="H33" s="2"/>
      <c r="I33" s="2"/>
    </row>
    <row r="34" spans="1:9" ht="15.6" x14ac:dyDescent="0.3">
      <c r="A34" s="5">
        <v>1</v>
      </c>
      <c r="B34" s="6" t="s">
        <v>23</v>
      </c>
      <c r="C34" s="10">
        <f>0.051+0.021</f>
        <v>7.1999999999999995E-2</v>
      </c>
      <c r="D34" s="10">
        <f>C34*1000000/(1468.287*1000000)</f>
        <v>4.9036734643840067E-5</v>
      </c>
      <c r="E34" s="2"/>
      <c r="F34" s="2"/>
      <c r="G34" s="2"/>
      <c r="H34" s="2"/>
      <c r="I34" s="2"/>
    </row>
    <row r="35" spans="1:9" ht="44.25" customHeight="1" x14ac:dyDescent="0.3">
      <c r="A35" s="3">
        <v>2</v>
      </c>
      <c r="B35" s="7" t="s">
        <v>24</v>
      </c>
      <c r="C35" s="11">
        <f>0.371+0.252</f>
        <v>0.623</v>
      </c>
      <c r="D35" s="10">
        <f t="shared" ref="D35:D43" si="1">C35*1000000/(1468.287*1000000)</f>
        <v>4.2430396782100504E-4</v>
      </c>
      <c r="E35" s="8"/>
      <c r="F35" s="8"/>
      <c r="G35" s="8"/>
      <c r="H35" s="8"/>
      <c r="I35" s="2"/>
    </row>
    <row r="36" spans="1:9" ht="15.6" x14ac:dyDescent="0.3">
      <c r="A36" s="5">
        <v>3</v>
      </c>
      <c r="B36" s="6" t="s">
        <v>25</v>
      </c>
      <c r="C36" s="10">
        <f>4.732+1.99</f>
        <v>6.7220000000000004</v>
      </c>
      <c r="D36" s="10">
        <f t="shared" si="1"/>
        <v>4.578124031609624E-3</v>
      </c>
      <c r="E36" s="2"/>
      <c r="F36" s="2"/>
      <c r="G36" s="2"/>
      <c r="H36" s="2"/>
      <c r="I36" s="2"/>
    </row>
    <row r="37" spans="1:9" ht="15.6" x14ac:dyDescent="0.3">
      <c r="A37" s="5">
        <v>4</v>
      </c>
      <c r="B37" s="6" t="s">
        <v>26</v>
      </c>
      <c r="C37" s="10">
        <f>0.019+0.114</f>
        <v>0.13300000000000001</v>
      </c>
      <c r="D37" s="10">
        <f t="shared" si="1"/>
        <v>9.0581745939315679E-5</v>
      </c>
      <c r="E37" s="2"/>
      <c r="F37" s="2"/>
      <c r="G37" s="2"/>
      <c r="H37" s="2"/>
      <c r="I37" s="2"/>
    </row>
    <row r="38" spans="1:9" ht="15.6" x14ac:dyDescent="0.3">
      <c r="A38" s="5">
        <v>5</v>
      </c>
      <c r="B38" s="6" t="s">
        <v>27</v>
      </c>
      <c r="C38" s="10">
        <f>0.564+0.882</f>
        <v>1.446</v>
      </c>
      <c r="D38" s="10">
        <f t="shared" si="1"/>
        <v>9.8482108743045468E-4</v>
      </c>
      <c r="E38" s="2"/>
      <c r="F38" s="2"/>
      <c r="G38" s="2"/>
      <c r="H38" s="2"/>
      <c r="I38" s="2"/>
    </row>
    <row r="39" spans="1:9" ht="15.6" x14ac:dyDescent="0.3">
      <c r="A39" s="5">
        <v>6</v>
      </c>
      <c r="B39" s="6" t="s">
        <v>28</v>
      </c>
      <c r="C39" s="10">
        <f>0.008+0.024</f>
        <v>3.2000000000000001E-2</v>
      </c>
      <c r="D39" s="10">
        <f t="shared" si="1"/>
        <v>2.1794104286151141E-5</v>
      </c>
      <c r="E39" s="2"/>
      <c r="F39" s="2"/>
      <c r="G39" s="2"/>
      <c r="H39" s="2"/>
      <c r="I39" s="2"/>
    </row>
    <row r="40" spans="1:9" ht="15.6" x14ac:dyDescent="0.3">
      <c r="A40" s="5">
        <v>7</v>
      </c>
      <c r="B40" s="6" t="s">
        <v>29</v>
      </c>
      <c r="C40" s="10">
        <f>301.126+192.569</f>
        <v>493.69499999999994</v>
      </c>
      <c r="D40" s="10">
        <f t="shared" si="1"/>
        <v>0.33623875986098084</v>
      </c>
      <c r="E40" s="2"/>
      <c r="F40" s="2"/>
      <c r="G40" s="2"/>
      <c r="H40" s="2"/>
      <c r="I40" s="2"/>
    </row>
    <row r="41" spans="1:9" ht="15.6" x14ac:dyDescent="0.3">
      <c r="A41" s="5">
        <v>8</v>
      </c>
      <c r="B41" s="6" t="s">
        <v>30</v>
      </c>
      <c r="C41" s="10">
        <f>0.153+0.045</f>
        <v>0.19800000000000001</v>
      </c>
      <c r="D41" s="10">
        <f t="shared" si="1"/>
        <v>1.3485102027056017E-4</v>
      </c>
      <c r="E41" s="2"/>
      <c r="F41" s="2"/>
      <c r="G41" s="2"/>
      <c r="H41" s="2"/>
      <c r="I41" s="2"/>
    </row>
    <row r="42" spans="1:9" ht="15.6" x14ac:dyDescent="0.3">
      <c r="A42" s="5">
        <v>9</v>
      </c>
      <c r="B42" s="6" t="s">
        <v>31</v>
      </c>
      <c r="C42" s="10">
        <f>53.961+35.097</f>
        <v>89.057999999999993</v>
      </c>
      <c r="D42" s="10">
        <f t="shared" si="1"/>
        <v>6.0654354359876511E-2</v>
      </c>
      <c r="E42" s="2"/>
      <c r="F42" s="2"/>
      <c r="G42" s="2"/>
      <c r="H42" s="2"/>
      <c r="I42" s="2"/>
    </row>
    <row r="43" spans="1:9" ht="15.6" x14ac:dyDescent="0.3">
      <c r="A43" s="5">
        <v>10</v>
      </c>
      <c r="B43" s="6" t="s">
        <v>22</v>
      </c>
      <c r="C43" s="12">
        <v>0</v>
      </c>
      <c r="D43" s="10">
        <f t="shared" si="1"/>
        <v>0</v>
      </c>
      <c r="E43" s="2"/>
      <c r="F43" s="2"/>
      <c r="G43" s="2"/>
      <c r="H43" s="2"/>
      <c r="I43" s="2"/>
    </row>
    <row r="46" spans="1:9" ht="16.2" x14ac:dyDescent="0.35">
      <c r="A46" s="29" t="s">
        <v>44</v>
      </c>
      <c r="B46" s="29"/>
      <c r="C46" s="29"/>
      <c r="D46" s="29"/>
    </row>
    <row r="47" spans="1:9" ht="31.2" x14ac:dyDescent="0.3">
      <c r="A47" s="3" t="s">
        <v>40</v>
      </c>
      <c r="B47" s="4" t="s">
        <v>41</v>
      </c>
      <c r="C47" s="3" t="s">
        <v>36</v>
      </c>
      <c r="D47" s="3" t="s">
        <v>37</v>
      </c>
    </row>
    <row r="48" spans="1:9" ht="16.2" x14ac:dyDescent="0.35">
      <c r="A48" s="23" t="s">
        <v>39</v>
      </c>
      <c r="B48" s="24"/>
      <c r="C48" s="24"/>
      <c r="D48" s="25"/>
    </row>
    <row r="49" spans="1:5" ht="15.6" x14ac:dyDescent="0.3">
      <c r="A49" s="5">
        <v>1</v>
      </c>
      <c r="B49" s="6" t="s">
        <v>0</v>
      </c>
      <c r="C49" s="10">
        <f>1435.088807+0.136002</f>
        <v>1435.2248090000001</v>
      </c>
      <c r="D49" s="10">
        <f>C49*1000000/(1175.743*1000000)</f>
        <v>1.220696027107965</v>
      </c>
      <c r="E49">
        <v>1175.7429999999999</v>
      </c>
    </row>
    <row r="50" spans="1:5" ht="15.6" x14ac:dyDescent="0.3">
      <c r="A50" s="5">
        <v>2</v>
      </c>
      <c r="B50" s="6" t="s">
        <v>1</v>
      </c>
      <c r="C50" s="10">
        <f>0.002274+0</f>
        <v>2.274E-3</v>
      </c>
      <c r="D50" s="10">
        <f t="shared" ref="D50:D75" si="2">C50*1000000/(1175.743*1000000)</f>
        <v>1.9340961417588709E-6</v>
      </c>
    </row>
    <row r="51" spans="1:5" ht="15.6" x14ac:dyDescent="0.3">
      <c r="A51" s="5">
        <v>3</v>
      </c>
      <c r="B51" s="6" t="s">
        <v>2</v>
      </c>
      <c r="C51" s="10">
        <f>12219.89612+0.398981</f>
        <v>12220.295101</v>
      </c>
      <c r="D51" s="10">
        <f t="shared" si="2"/>
        <v>10.393678806507884</v>
      </c>
    </row>
    <row r="52" spans="1:5" ht="15.6" x14ac:dyDescent="0.3">
      <c r="A52" s="5">
        <v>4</v>
      </c>
      <c r="B52" s="6" t="s">
        <v>32</v>
      </c>
      <c r="C52" s="12">
        <f>0.00046</f>
        <v>4.6000000000000001E-4</v>
      </c>
      <c r="D52" s="10">
        <f t="shared" si="2"/>
        <v>3.9124196359238369E-7</v>
      </c>
    </row>
    <row r="53" spans="1:5" ht="15.6" x14ac:dyDescent="0.3">
      <c r="A53" s="5">
        <v>5</v>
      </c>
      <c r="B53" s="6" t="s">
        <v>33</v>
      </c>
      <c r="C53" s="12">
        <f>0.0010357</f>
        <v>1.0357000000000001E-3</v>
      </c>
      <c r="D53" s="10">
        <f t="shared" si="2"/>
        <v>8.8088978628833003E-7</v>
      </c>
    </row>
    <row r="54" spans="1:5" ht="15.6" x14ac:dyDescent="0.3">
      <c r="A54" s="5">
        <v>6</v>
      </c>
      <c r="B54" s="6" t="s">
        <v>3</v>
      </c>
      <c r="C54" s="12">
        <f>0.00077</f>
        <v>7.6999999999999996E-4</v>
      </c>
      <c r="D54" s="10">
        <f t="shared" si="2"/>
        <v>6.549050260133379E-7</v>
      </c>
    </row>
    <row r="55" spans="1:5" ht="15.6" x14ac:dyDescent="0.3">
      <c r="A55" s="5">
        <v>7</v>
      </c>
      <c r="B55" s="6" t="s">
        <v>34</v>
      </c>
      <c r="C55" s="10">
        <f>0.115433+0</f>
        <v>0.11543299999999999</v>
      </c>
      <c r="D55" s="10">
        <f t="shared" si="2"/>
        <v>9.8178768659477452E-5</v>
      </c>
    </row>
    <row r="56" spans="1:5" ht="15.6" x14ac:dyDescent="0.3">
      <c r="A56" s="5">
        <v>8</v>
      </c>
      <c r="B56" s="6" t="s">
        <v>35</v>
      </c>
      <c r="C56" s="10">
        <f>0.086878+0</f>
        <v>8.6877999999999997E-2</v>
      </c>
      <c r="D56" s="10">
        <f t="shared" si="2"/>
        <v>7.3891998506476328E-5</v>
      </c>
    </row>
    <row r="57" spans="1:5" ht="15.6" x14ac:dyDescent="0.3">
      <c r="A57" s="5">
        <v>9</v>
      </c>
      <c r="B57" s="6" t="s">
        <v>4</v>
      </c>
      <c r="C57" s="10">
        <f>153.723978+0.00973</f>
        <v>153.73370799999998</v>
      </c>
      <c r="D57" s="10">
        <f t="shared" si="2"/>
        <v>0.13075451693099596</v>
      </c>
    </row>
    <row r="58" spans="1:5" ht="15.6" x14ac:dyDescent="0.3">
      <c r="A58" s="5">
        <v>10</v>
      </c>
      <c r="B58" s="6" t="s">
        <v>5</v>
      </c>
      <c r="C58" s="10">
        <f>1128966.283+80.75763</f>
        <v>1129047.0406299999</v>
      </c>
      <c r="D58" s="10">
        <f t="shared" si="2"/>
        <v>960.28387209619791</v>
      </c>
    </row>
    <row r="59" spans="1:5" ht="15.6" x14ac:dyDescent="0.3">
      <c r="A59" s="5">
        <v>11</v>
      </c>
      <c r="B59" s="6" t="s">
        <v>6</v>
      </c>
      <c r="C59" s="10">
        <f>13.181262+0.000875</f>
        <v>13.182137000000001</v>
      </c>
      <c r="D59" s="10">
        <f t="shared" si="2"/>
        <v>1.1211750357008292E-2</v>
      </c>
    </row>
    <row r="60" spans="1:5" ht="15.6" x14ac:dyDescent="0.3">
      <c r="A60" s="5">
        <v>12</v>
      </c>
      <c r="B60" s="6" t="s">
        <v>7</v>
      </c>
      <c r="C60" s="10">
        <f>0.000542+0</f>
        <v>5.4199999999999995E-4</v>
      </c>
      <c r="D60" s="10">
        <f t="shared" si="2"/>
        <v>4.6098509623276513E-7</v>
      </c>
    </row>
    <row r="61" spans="1:5" ht="15.6" x14ac:dyDescent="0.3">
      <c r="A61" s="5">
        <v>13</v>
      </c>
      <c r="B61" s="6" t="s">
        <v>8</v>
      </c>
      <c r="C61" s="10">
        <f>6428.194894+3.173229</f>
        <v>6431.3681230000002</v>
      </c>
      <c r="D61" s="10">
        <f t="shared" si="2"/>
        <v>5.4700458544086592</v>
      </c>
    </row>
    <row r="62" spans="1:5" ht="15.6" x14ac:dyDescent="0.3">
      <c r="A62" s="5">
        <v>14</v>
      </c>
      <c r="B62" s="6" t="s">
        <v>9</v>
      </c>
      <c r="C62" s="12">
        <v>0</v>
      </c>
      <c r="D62" s="10">
        <f t="shared" si="2"/>
        <v>0</v>
      </c>
    </row>
    <row r="63" spans="1:5" ht="15.6" x14ac:dyDescent="0.3">
      <c r="A63" s="5">
        <v>15</v>
      </c>
      <c r="B63" s="6" t="s">
        <v>10</v>
      </c>
      <c r="C63" s="10">
        <f>0.016992+0</f>
        <v>1.6992E-2</v>
      </c>
      <c r="D63" s="10">
        <f t="shared" si="2"/>
        <v>1.4452137924699531E-5</v>
      </c>
    </row>
    <row r="64" spans="1:5" ht="15.6" x14ac:dyDescent="0.3">
      <c r="A64" s="5">
        <v>16</v>
      </c>
      <c r="B64" s="6" t="s">
        <v>11</v>
      </c>
      <c r="C64" s="10">
        <f>0.97075+0.000133</f>
        <v>0.97088300000000005</v>
      </c>
      <c r="D64" s="10">
        <f t="shared" si="2"/>
        <v>8.2576124204013972E-4</v>
      </c>
    </row>
    <row r="65" spans="1:4" ht="15.6" x14ac:dyDescent="0.3">
      <c r="A65" s="5">
        <v>17</v>
      </c>
      <c r="B65" s="6" t="s">
        <v>12</v>
      </c>
      <c r="C65" s="10">
        <v>0</v>
      </c>
      <c r="D65" s="10">
        <f t="shared" si="2"/>
        <v>0</v>
      </c>
    </row>
    <row r="66" spans="1:4" ht="15.6" x14ac:dyDescent="0.3">
      <c r="A66" s="5">
        <v>18</v>
      </c>
      <c r="B66" s="6" t="s">
        <v>13</v>
      </c>
      <c r="C66" s="10">
        <f>0.066947+0.000006</f>
        <v>6.6953000000000013E-2</v>
      </c>
      <c r="D66" s="10">
        <f t="shared" si="2"/>
        <v>5.6945267800871462E-5</v>
      </c>
    </row>
    <row r="67" spans="1:4" ht="15.6" x14ac:dyDescent="0.3">
      <c r="A67" s="5">
        <v>19</v>
      </c>
      <c r="B67" s="6" t="s">
        <v>14</v>
      </c>
      <c r="C67" s="10">
        <f>0.966457+0.000102</f>
        <v>0.96655900000000006</v>
      </c>
      <c r="D67" s="10">
        <f t="shared" si="2"/>
        <v>8.2208356758237133E-4</v>
      </c>
    </row>
    <row r="68" spans="1:4" ht="15.6" x14ac:dyDescent="0.3">
      <c r="A68" s="5">
        <v>20</v>
      </c>
      <c r="B68" s="6" t="s">
        <v>15</v>
      </c>
      <c r="C68" s="12">
        <v>0</v>
      </c>
      <c r="D68" s="10">
        <f t="shared" si="2"/>
        <v>0</v>
      </c>
    </row>
    <row r="69" spans="1:4" ht="15.6" x14ac:dyDescent="0.3">
      <c r="A69" s="5">
        <v>21</v>
      </c>
      <c r="B69" s="6" t="s">
        <v>16</v>
      </c>
      <c r="C69" s="12">
        <v>0</v>
      </c>
      <c r="D69" s="10">
        <f t="shared" si="2"/>
        <v>0</v>
      </c>
    </row>
    <row r="70" spans="1:4" ht="15.6" x14ac:dyDescent="0.3">
      <c r="A70" s="5">
        <v>22</v>
      </c>
      <c r="B70" s="6" t="s">
        <v>17</v>
      </c>
      <c r="C70" s="10">
        <f>0+0</f>
        <v>0</v>
      </c>
      <c r="D70" s="10">
        <f t="shared" si="2"/>
        <v>0</v>
      </c>
    </row>
    <row r="71" spans="1:4" ht="15.6" x14ac:dyDescent="0.3">
      <c r="A71" s="5">
        <v>23</v>
      </c>
      <c r="B71" s="6" t="s">
        <v>18</v>
      </c>
      <c r="C71" s="12">
        <v>0</v>
      </c>
      <c r="D71" s="10">
        <f t="shared" si="2"/>
        <v>0</v>
      </c>
    </row>
    <row r="72" spans="1:4" ht="15.6" x14ac:dyDescent="0.3">
      <c r="A72" s="5">
        <v>24</v>
      </c>
      <c r="B72" s="6" t="s">
        <v>19</v>
      </c>
      <c r="C72" s="12">
        <v>0</v>
      </c>
      <c r="D72" s="10">
        <f t="shared" si="2"/>
        <v>0</v>
      </c>
    </row>
    <row r="73" spans="1:4" ht="15.6" x14ac:dyDescent="0.3">
      <c r="A73" s="5">
        <v>25</v>
      </c>
      <c r="B73" s="6" t="s">
        <v>20</v>
      </c>
      <c r="C73" s="12">
        <v>0</v>
      </c>
      <c r="D73" s="10">
        <f t="shared" si="2"/>
        <v>0</v>
      </c>
    </row>
    <row r="74" spans="1:4" ht="15.6" x14ac:dyDescent="0.3">
      <c r="A74" s="5">
        <v>26</v>
      </c>
      <c r="B74" s="6" t="s">
        <v>21</v>
      </c>
      <c r="C74" s="10">
        <f>1.293476+0.000241</f>
        <v>1.293717</v>
      </c>
      <c r="D74" s="10">
        <f t="shared" si="2"/>
        <v>1.1003399552453215E-3</v>
      </c>
    </row>
    <row r="75" spans="1:4" ht="15.6" x14ac:dyDescent="0.3">
      <c r="A75" s="5">
        <v>27</v>
      </c>
      <c r="B75" s="6" t="s">
        <v>22</v>
      </c>
      <c r="C75" s="12">
        <v>0</v>
      </c>
      <c r="D75" s="10">
        <f t="shared" si="2"/>
        <v>0</v>
      </c>
    </row>
    <row r="76" spans="1:4" ht="16.2" x14ac:dyDescent="0.35">
      <c r="A76" s="26" t="s">
        <v>38</v>
      </c>
      <c r="B76" s="27"/>
      <c r="C76" s="27"/>
      <c r="D76" s="28"/>
    </row>
    <row r="77" spans="1:4" ht="15.6" x14ac:dyDescent="0.3">
      <c r="A77" s="5">
        <v>1</v>
      </c>
      <c r="B77" s="6" t="s">
        <v>23</v>
      </c>
      <c r="C77" s="10">
        <f>0.63</f>
        <v>0.63</v>
      </c>
      <c r="D77" s="10">
        <f>C77*1000000/(1175.743*1000000)</f>
        <v>5.3583138492000382E-4</v>
      </c>
    </row>
    <row r="78" spans="1:4" ht="46.8" x14ac:dyDescent="0.3">
      <c r="A78" s="3">
        <v>2</v>
      </c>
      <c r="B78" s="7" t="s">
        <v>24</v>
      </c>
      <c r="C78" s="11">
        <v>9.0259999999999998</v>
      </c>
      <c r="D78" s="18">
        <f>C78*1000000/(1175.743*1000000)</f>
        <v>7.6768477464888157E-3</v>
      </c>
    </row>
    <row r="79" spans="1:4" ht="15.6" x14ac:dyDescent="0.3">
      <c r="A79" s="5">
        <v>3</v>
      </c>
      <c r="B79" s="6" t="s">
        <v>25</v>
      </c>
      <c r="C79" s="10">
        <v>19.890999999999998</v>
      </c>
      <c r="D79" s="10">
        <f t="shared" ref="D79:D86" si="3">C79*1000000/(1175.743*1000000)</f>
        <v>1.6917812821339358E-2</v>
      </c>
    </row>
    <row r="80" spans="1:4" ht="15.6" x14ac:dyDescent="0.3">
      <c r="A80" s="5">
        <v>4</v>
      </c>
      <c r="B80" s="6" t="s">
        <v>26</v>
      </c>
      <c r="C80" s="10">
        <v>6.8235000000000004E-2</v>
      </c>
      <c r="D80" s="10">
        <f t="shared" si="3"/>
        <v>5.8035642142883269E-5</v>
      </c>
    </row>
    <row r="81" spans="1:5" ht="15.6" x14ac:dyDescent="0.3">
      <c r="A81" s="5">
        <v>5</v>
      </c>
      <c r="B81" s="6" t="s">
        <v>27</v>
      </c>
      <c r="C81" s="10">
        <v>15.542</v>
      </c>
      <c r="D81" s="10">
        <f t="shared" si="3"/>
        <v>1.3218875213375713E-2</v>
      </c>
    </row>
    <row r="82" spans="1:5" ht="15.6" x14ac:dyDescent="0.3">
      <c r="A82" s="5">
        <v>6</v>
      </c>
      <c r="B82" s="6" t="s">
        <v>28</v>
      </c>
      <c r="C82" s="10">
        <v>0.20100000000000001</v>
      </c>
      <c r="D82" s="10">
        <f t="shared" si="3"/>
        <v>1.709557275697155E-4</v>
      </c>
    </row>
    <row r="83" spans="1:5" ht="15.6" x14ac:dyDescent="0.3">
      <c r="A83" s="5">
        <v>7</v>
      </c>
      <c r="B83" s="6" t="s">
        <v>29</v>
      </c>
      <c r="C83" s="10">
        <v>336.79399999999998</v>
      </c>
      <c r="D83" s="10">
        <f t="shared" si="3"/>
        <v>0.28645205627420278</v>
      </c>
    </row>
    <row r="84" spans="1:5" ht="15.6" x14ac:dyDescent="0.3">
      <c r="A84" s="5">
        <v>8</v>
      </c>
      <c r="B84" s="6" t="s">
        <v>30</v>
      </c>
      <c r="C84" s="10">
        <v>2.7054320000000001</v>
      </c>
      <c r="D84" s="10">
        <f t="shared" si="3"/>
        <v>2.3010402783601516E-3</v>
      </c>
    </row>
    <row r="85" spans="1:5" ht="15.6" x14ac:dyDescent="0.3">
      <c r="A85" s="5">
        <v>9</v>
      </c>
      <c r="B85" s="6" t="s">
        <v>31</v>
      </c>
      <c r="C85" s="10">
        <v>130.13399999999999</v>
      </c>
      <c r="D85" s="10">
        <f t="shared" si="3"/>
        <v>0.11068235150028534</v>
      </c>
    </row>
    <row r="86" spans="1:5" ht="15.6" x14ac:dyDescent="0.3">
      <c r="A86" s="5">
        <v>10</v>
      </c>
      <c r="B86" s="6" t="s">
        <v>22</v>
      </c>
      <c r="C86" s="12">
        <v>0</v>
      </c>
      <c r="D86" s="10">
        <f t="shared" si="3"/>
        <v>0</v>
      </c>
    </row>
    <row r="88" spans="1:5" ht="16.2" x14ac:dyDescent="0.35">
      <c r="A88" s="29" t="s">
        <v>45</v>
      </c>
      <c r="B88" s="29"/>
      <c r="C88" s="29"/>
      <c r="D88" s="29"/>
    </row>
    <row r="89" spans="1:5" ht="31.2" x14ac:dyDescent="0.3">
      <c r="A89" s="3" t="s">
        <v>40</v>
      </c>
      <c r="B89" s="4" t="s">
        <v>41</v>
      </c>
      <c r="C89" s="3" t="s">
        <v>36</v>
      </c>
      <c r="D89" s="3" t="s">
        <v>37</v>
      </c>
    </row>
    <row r="90" spans="1:5" ht="16.2" x14ac:dyDescent="0.35">
      <c r="A90" s="23" t="s">
        <v>39</v>
      </c>
      <c r="B90" s="24"/>
      <c r="C90" s="24"/>
      <c r="D90" s="25"/>
    </row>
    <row r="91" spans="1:5" ht="15.6" x14ac:dyDescent="0.3">
      <c r="A91" s="5">
        <v>1</v>
      </c>
      <c r="B91" s="6" t="s">
        <v>0</v>
      </c>
      <c r="C91" s="10">
        <f>1758.2138+0.109188</f>
        <v>1758.3229879999999</v>
      </c>
      <c r="D91" s="10">
        <f>C91*1000000/(995.143*1000000)</f>
        <v>1.7669048448313458</v>
      </c>
      <c r="E91">
        <v>995.14300000000003</v>
      </c>
    </row>
    <row r="92" spans="1:5" ht="15.6" x14ac:dyDescent="0.3">
      <c r="A92" s="5">
        <v>2</v>
      </c>
      <c r="B92" s="6" t="s">
        <v>1</v>
      </c>
      <c r="C92" s="10">
        <f>0.000062+0</f>
        <v>6.2000000000000003E-5</v>
      </c>
      <c r="D92" s="10">
        <f t="shared" ref="D92:D117" si="4">C92*1000000/(995.143*1000000)</f>
        <v>6.2302603746396249E-8</v>
      </c>
    </row>
    <row r="93" spans="1:5" ht="15.6" x14ac:dyDescent="0.3">
      <c r="A93" s="5">
        <v>3</v>
      </c>
      <c r="B93" s="6" t="s">
        <v>2</v>
      </c>
      <c r="C93" s="10">
        <f>11307.9662+1.15992</f>
        <v>11309.126120000001</v>
      </c>
      <c r="D93" s="10">
        <f t="shared" si="4"/>
        <v>11.364322635038381</v>
      </c>
    </row>
    <row r="94" spans="1:5" ht="15.6" x14ac:dyDescent="0.3">
      <c r="A94" s="5">
        <v>4</v>
      </c>
      <c r="B94" s="6" t="s">
        <v>32</v>
      </c>
      <c r="C94" s="12">
        <f>0.00046</f>
        <v>4.6000000000000001E-4</v>
      </c>
      <c r="D94" s="10">
        <f t="shared" si="4"/>
        <v>4.6224512457003665E-7</v>
      </c>
    </row>
    <row r="95" spans="1:5" ht="15.6" x14ac:dyDescent="0.3">
      <c r="A95" s="5">
        <v>5</v>
      </c>
      <c r="B95" s="6" t="s">
        <v>33</v>
      </c>
      <c r="C95" s="12">
        <f>0.002152</f>
        <v>2.1519999999999998E-3</v>
      </c>
      <c r="D95" s="10">
        <f t="shared" si="4"/>
        <v>2.162503278423302E-6</v>
      </c>
    </row>
    <row r="96" spans="1:5" ht="15.6" x14ac:dyDescent="0.3">
      <c r="A96" s="5">
        <v>6</v>
      </c>
      <c r="B96" s="6" t="s">
        <v>3</v>
      </c>
      <c r="C96" s="12">
        <f>0.00332</f>
        <v>3.32E-3</v>
      </c>
      <c r="D96" s="10">
        <f t="shared" si="4"/>
        <v>3.3362039425489604E-6</v>
      </c>
    </row>
    <row r="97" spans="1:4" ht="15.6" x14ac:dyDescent="0.3">
      <c r="A97" s="5">
        <v>7</v>
      </c>
      <c r="B97" s="6" t="s">
        <v>34</v>
      </c>
      <c r="C97" s="10">
        <f>0.00545+0</f>
        <v>5.45E-3</v>
      </c>
      <c r="D97" s="10">
        <f t="shared" si="4"/>
        <v>5.4765998454493471E-6</v>
      </c>
    </row>
    <row r="98" spans="1:4" ht="15.6" x14ac:dyDescent="0.3">
      <c r="A98" s="5">
        <v>8</v>
      </c>
      <c r="B98" s="6" t="s">
        <v>35</v>
      </c>
      <c r="C98" s="10">
        <f>0.000166+0</f>
        <v>1.66E-4</v>
      </c>
      <c r="D98" s="10">
        <f t="shared" si="4"/>
        <v>1.6681019712744801E-7</v>
      </c>
    </row>
    <row r="99" spans="1:4" ht="15.6" x14ac:dyDescent="0.3">
      <c r="A99" s="5">
        <v>9</v>
      </c>
      <c r="B99" s="6" t="s">
        <v>4</v>
      </c>
      <c r="C99" s="10">
        <f>133.1417+1.343916</f>
        <v>134.48561599999999</v>
      </c>
      <c r="D99" s="10">
        <f t="shared" si="4"/>
        <v>0.13514200069738722</v>
      </c>
    </row>
    <row r="100" spans="1:4" ht="15.6" x14ac:dyDescent="0.3">
      <c r="A100" s="5">
        <v>10</v>
      </c>
      <c r="B100" s="6" t="s">
        <v>5</v>
      </c>
      <c r="C100" s="10">
        <f>947583.157+62.453146</f>
        <v>947645.61014600005</v>
      </c>
      <c r="D100" s="10">
        <f t="shared" si="4"/>
        <v>952.27078936996998</v>
      </c>
    </row>
    <row r="101" spans="1:4" ht="15.6" x14ac:dyDescent="0.3">
      <c r="A101" s="5">
        <v>11</v>
      </c>
      <c r="B101" s="6" t="s">
        <v>6</v>
      </c>
      <c r="C101" s="10">
        <f>11.523561+0.000745</f>
        <v>11.524306000000001</v>
      </c>
      <c r="D101" s="10">
        <f t="shared" si="4"/>
        <v>1.1580552744680917E-2</v>
      </c>
    </row>
    <row r="102" spans="1:4" ht="15.6" x14ac:dyDescent="0.3">
      <c r="A102" s="5">
        <v>12</v>
      </c>
      <c r="B102" s="6" t="s">
        <v>7</v>
      </c>
      <c r="C102" s="10">
        <f>0.007609+0</f>
        <v>7.6090000000000003E-3</v>
      </c>
      <c r="D102" s="10">
        <f t="shared" si="4"/>
        <v>7.6461372888117592E-6</v>
      </c>
    </row>
    <row r="103" spans="1:4" ht="15.6" x14ac:dyDescent="0.3">
      <c r="A103" s="5">
        <v>13</v>
      </c>
      <c r="B103" s="6" t="s">
        <v>8</v>
      </c>
      <c r="C103" s="10">
        <f>5231.284393+3.242861</f>
        <v>5234.5272539999996</v>
      </c>
      <c r="D103" s="10">
        <f t="shared" si="4"/>
        <v>5.2600754404140915</v>
      </c>
    </row>
    <row r="104" spans="1:4" ht="15.6" x14ac:dyDescent="0.3">
      <c r="A104" s="5">
        <v>14</v>
      </c>
      <c r="B104" s="6" t="s">
        <v>9</v>
      </c>
      <c r="C104" s="12">
        <v>0</v>
      </c>
      <c r="D104" s="10">
        <f t="shared" si="4"/>
        <v>0</v>
      </c>
    </row>
    <row r="105" spans="1:4" ht="15.6" x14ac:dyDescent="0.3">
      <c r="A105" s="5">
        <v>15</v>
      </c>
      <c r="B105" s="6" t="s">
        <v>10</v>
      </c>
      <c r="C105" s="10">
        <f>0.002664+0</f>
        <v>2.6640000000000001E-3</v>
      </c>
      <c r="D105" s="10">
        <f t="shared" si="4"/>
        <v>2.6770021996838647E-6</v>
      </c>
    </row>
    <row r="106" spans="1:4" ht="15.6" x14ac:dyDescent="0.3">
      <c r="A106" s="5">
        <v>16</v>
      </c>
      <c r="B106" s="6" t="s">
        <v>11</v>
      </c>
      <c r="C106" s="10">
        <f>0.735802+0.000126</f>
        <v>0.73592799999999992</v>
      </c>
      <c r="D106" s="10">
        <f t="shared" si="4"/>
        <v>7.3951984790125627E-4</v>
      </c>
    </row>
    <row r="107" spans="1:4" ht="15.6" x14ac:dyDescent="0.3">
      <c r="A107" s="5">
        <v>17</v>
      </c>
      <c r="B107" s="6" t="s">
        <v>12</v>
      </c>
      <c r="C107" s="10">
        <v>0</v>
      </c>
      <c r="D107" s="10">
        <f t="shared" si="4"/>
        <v>0</v>
      </c>
    </row>
    <row r="108" spans="1:4" ht="15.6" x14ac:dyDescent="0.3">
      <c r="A108" s="5">
        <v>18</v>
      </c>
      <c r="B108" s="6" t="s">
        <v>13</v>
      </c>
      <c r="C108" s="10">
        <f>0.0424+0.000005</f>
        <v>4.2404999999999998E-2</v>
      </c>
      <c r="D108" s="10">
        <f t="shared" si="4"/>
        <v>4.2611966320418271E-5</v>
      </c>
    </row>
    <row r="109" spans="1:4" ht="15.6" x14ac:dyDescent="0.3">
      <c r="A109" s="5">
        <v>19</v>
      </c>
      <c r="B109" s="6" t="s">
        <v>14</v>
      </c>
      <c r="C109" s="10">
        <f>0.7556+0.000078</f>
        <v>0.75567800000000007</v>
      </c>
      <c r="D109" s="10">
        <f t="shared" si="4"/>
        <v>7.5936624183660048E-4</v>
      </c>
    </row>
    <row r="110" spans="1:4" ht="15.6" x14ac:dyDescent="0.3">
      <c r="A110" s="5">
        <v>20</v>
      </c>
      <c r="B110" s="6" t="s">
        <v>15</v>
      </c>
      <c r="C110" s="12">
        <v>0</v>
      </c>
      <c r="D110" s="10">
        <f t="shared" si="4"/>
        <v>0</v>
      </c>
    </row>
    <row r="111" spans="1:4" ht="15.6" x14ac:dyDescent="0.3">
      <c r="A111" s="5">
        <v>21</v>
      </c>
      <c r="B111" s="6" t="s">
        <v>16</v>
      </c>
      <c r="C111" s="12">
        <v>0</v>
      </c>
      <c r="D111" s="10">
        <f t="shared" si="4"/>
        <v>0</v>
      </c>
    </row>
    <row r="112" spans="1:4" ht="15.6" x14ac:dyDescent="0.3">
      <c r="A112" s="5">
        <v>22</v>
      </c>
      <c r="B112" s="6" t="s">
        <v>17</v>
      </c>
      <c r="C112" s="10">
        <f>0.00139+0</f>
        <v>1.39E-3</v>
      </c>
      <c r="D112" s="10">
        <f t="shared" si="4"/>
        <v>1.3967841807659803E-6</v>
      </c>
    </row>
    <row r="113" spans="1:4" ht="15.6" x14ac:dyDescent="0.3">
      <c r="A113" s="5">
        <v>23</v>
      </c>
      <c r="B113" s="6" t="s">
        <v>18</v>
      </c>
      <c r="C113" s="12">
        <v>0</v>
      </c>
      <c r="D113" s="10">
        <f t="shared" si="4"/>
        <v>0</v>
      </c>
    </row>
    <row r="114" spans="1:4" ht="15.6" x14ac:dyDescent="0.3">
      <c r="A114" s="5">
        <v>24</v>
      </c>
      <c r="B114" s="6" t="s">
        <v>19</v>
      </c>
      <c r="C114" s="12">
        <v>0</v>
      </c>
      <c r="D114" s="10">
        <f t="shared" si="4"/>
        <v>0</v>
      </c>
    </row>
    <row r="115" spans="1:4" ht="15.6" x14ac:dyDescent="0.3">
      <c r="A115" s="5">
        <v>25</v>
      </c>
      <c r="B115" s="6" t="s">
        <v>20</v>
      </c>
      <c r="C115" s="12">
        <v>0</v>
      </c>
      <c r="D115" s="10">
        <f t="shared" si="4"/>
        <v>0</v>
      </c>
    </row>
    <row r="116" spans="1:4" ht="15.6" x14ac:dyDescent="0.3">
      <c r="A116" s="5">
        <v>26</v>
      </c>
      <c r="B116" s="6" t="s">
        <v>21</v>
      </c>
      <c r="C116" s="10">
        <f>0.992152+0.000437</f>
        <v>0.99258900000000005</v>
      </c>
      <c r="D116" s="10">
        <f t="shared" si="4"/>
        <v>9.9743353467793066E-4</v>
      </c>
    </row>
    <row r="117" spans="1:4" ht="15.6" x14ac:dyDescent="0.3">
      <c r="A117" s="5">
        <v>27</v>
      </c>
      <c r="B117" s="6" t="s">
        <v>22</v>
      </c>
      <c r="C117" s="12">
        <v>0</v>
      </c>
      <c r="D117" s="10">
        <f t="shared" si="4"/>
        <v>0</v>
      </c>
    </row>
    <row r="118" spans="1:4" ht="16.2" x14ac:dyDescent="0.35">
      <c r="A118" s="26" t="s">
        <v>46</v>
      </c>
      <c r="B118" s="27"/>
      <c r="C118" s="27"/>
      <c r="D118" s="28"/>
    </row>
    <row r="119" spans="1:4" ht="15.6" x14ac:dyDescent="0.3">
      <c r="A119" s="5">
        <v>1</v>
      </c>
      <c r="B119" s="6" t="s">
        <v>23</v>
      </c>
      <c r="C119" s="5" t="s">
        <v>42</v>
      </c>
      <c r="D119" s="5" t="s">
        <v>42</v>
      </c>
    </row>
    <row r="120" spans="1:4" ht="46.8" x14ac:dyDescent="0.3">
      <c r="A120" s="3">
        <v>2</v>
      </c>
      <c r="B120" s="7" t="s">
        <v>24</v>
      </c>
      <c r="C120" s="5" t="s">
        <v>42</v>
      </c>
      <c r="D120" s="5" t="s">
        <v>42</v>
      </c>
    </row>
    <row r="121" spans="1:4" ht="15.6" x14ac:dyDescent="0.3">
      <c r="A121" s="5">
        <v>3</v>
      </c>
      <c r="B121" s="6" t="s">
        <v>25</v>
      </c>
      <c r="C121" s="5" t="s">
        <v>42</v>
      </c>
      <c r="D121" s="5" t="s">
        <v>42</v>
      </c>
    </row>
    <row r="122" spans="1:4" ht="15.6" x14ac:dyDescent="0.3">
      <c r="A122" s="5">
        <v>4</v>
      </c>
      <c r="B122" s="6" t="s">
        <v>26</v>
      </c>
      <c r="C122" s="5" t="s">
        <v>42</v>
      </c>
      <c r="D122" s="5" t="s">
        <v>42</v>
      </c>
    </row>
    <row r="123" spans="1:4" ht="15.6" x14ac:dyDescent="0.3">
      <c r="A123" s="5">
        <v>5</v>
      </c>
      <c r="B123" s="6" t="s">
        <v>27</v>
      </c>
      <c r="C123" s="5" t="s">
        <v>42</v>
      </c>
      <c r="D123" s="5" t="s">
        <v>42</v>
      </c>
    </row>
    <row r="124" spans="1:4" ht="15.6" x14ac:dyDescent="0.3">
      <c r="A124" s="5">
        <v>6</v>
      </c>
      <c r="B124" s="6" t="s">
        <v>28</v>
      </c>
      <c r="C124" s="5" t="s">
        <v>42</v>
      </c>
      <c r="D124" s="5" t="s">
        <v>42</v>
      </c>
    </row>
    <row r="125" spans="1:4" ht="15.6" x14ac:dyDescent="0.3">
      <c r="A125" s="5">
        <v>7</v>
      </c>
      <c r="B125" s="6" t="s">
        <v>29</v>
      </c>
      <c r="C125" s="5" t="s">
        <v>42</v>
      </c>
      <c r="D125" s="5" t="s">
        <v>42</v>
      </c>
    </row>
    <row r="126" spans="1:4" ht="15.6" x14ac:dyDescent="0.3">
      <c r="A126" s="5">
        <v>8</v>
      </c>
      <c r="B126" s="6" t="s">
        <v>30</v>
      </c>
      <c r="C126" s="5" t="s">
        <v>42</v>
      </c>
      <c r="D126" s="5" t="s">
        <v>42</v>
      </c>
    </row>
    <row r="127" spans="1:4" ht="15.6" x14ac:dyDescent="0.3">
      <c r="A127" s="5">
        <v>9</v>
      </c>
      <c r="B127" s="6" t="s">
        <v>31</v>
      </c>
      <c r="C127" s="5" t="s">
        <v>42</v>
      </c>
      <c r="D127" s="5" t="s">
        <v>42</v>
      </c>
    </row>
    <row r="128" spans="1:4" ht="15.6" x14ac:dyDescent="0.3">
      <c r="A128" s="5">
        <v>10</v>
      </c>
      <c r="B128" s="6" t="s">
        <v>22</v>
      </c>
      <c r="C128" s="5" t="s">
        <v>42</v>
      </c>
      <c r="D128" s="5" t="s">
        <v>42</v>
      </c>
    </row>
    <row r="129" spans="1:6" ht="93.6" customHeight="1" x14ac:dyDescent="0.3">
      <c r="A129" s="21" t="s">
        <v>48</v>
      </c>
      <c r="B129" s="21"/>
      <c r="C129" s="21"/>
      <c r="D129" s="21"/>
      <c r="E129" s="21"/>
      <c r="F129" s="22"/>
    </row>
    <row r="130" spans="1:6" ht="15" customHeight="1" x14ac:dyDescent="0.3">
      <c r="A130" s="1"/>
      <c r="B130" s="1"/>
      <c r="C130" s="1"/>
      <c r="D130" s="1"/>
      <c r="E130" s="1"/>
    </row>
    <row r="131" spans="1:6" ht="15" customHeight="1" x14ac:dyDescent="0.3">
      <c r="A131" s="1"/>
      <c r="B131" s="1"/>
      <c r="C131" s="1"/>
      <c r="D131" s="1"/>
      <c r="E131" s="1"/>
    </row>
    <row r="132" spans="1:6" ht="16.2" x14ac:dyDescent="0.35">
      <c r="A132" s="13" t="s">
        <v>47</v>
      </c>
      <c r="B132" s="14"/>
    </row>
    <row r="133" spans="1:6" ht="16.2" x14ac:dyDescent="0.35">
      <c r="A133" s="23" t="s">
        <v>39</v>
      </c>
      <c r="B133" s="24"/>
      <c r="C133" s="24"/>
      <c r="D133" s="25"/>
    </row>
    <row r="134" spans="1:6" ht="15.6" x14ac:dyDescent="0.3">
      <c r="A134" s="5">
        <v>1</v>
      </c>
      <c r="B134" s="6" t="s">
        <v>0</v>
      </c>
      <c r="C134" s="10">
        <f>C6+C49+C91</f>
        <v>6171.8334169999998</v>
      </c>
      <c r="D134" s="10">
        <f>C134*1000000/(3639.173*1000000)</f>
        <v>1.6959439457810881</v>
      </c>
      <c r="E134">
        <f>E91+E49+E6</f>
        <v>3639.1729999999998</v>
      </c>
    </row>
    <row r="135" spans="1:6" ht="15.6" x14ac:dyDescent="0.3">
      <c r="A135" s="5">
        <v>2</v>
      </c>
      <c r="B135" s="6" t="s">
        <v>1</v>
      </c>
      <c r="C135" s="10">
        <f t="shared" ref="C135:C160" si="5">C7+C50+C92</f>
        <v>0.215336</v>
      </c>
      <c r="D135" s="10">
        <f t="shared" ref="D135:D160" si="6">C135*1000000/(3639.173*1000000)</f>
        <v>5.9171685435124959E-5</v>
      </c>
    </row>
    <row r="136" spans="1:6" ht="15.6" x14ac:dyDescent="0.3">
      <c r="A136" s="5">
        <v>3</v>
      </c>
      <c r="B136" s="6" t="s">
        <v>2</v>
      </c>
      <c r="C136" s="10">
        <f t="shared" si="5"/>
        <v>50092.832737999997</v>
      </c>
      <c r="D136" s="10">
        <f>C136*1000000/(3639.173*1000000)</f>
        <v>13.764894589512508</v>
      </c>
    </row>
    <row r="137" spans="1:6" ht="15.6" x14ac:dyDescent="0.3">
      <c r="A137" s="5">
        <v>4</v>
      </c>
      <c r="B137" s="6" t="s">
        <v>32</v>
      </c>
      <c r="C137" s="5">
        <f>C9+C52+C94</f>
        <v>1.2360000000000001E-2</v>
      </c>
      <c r="D137" s="10">
        <f t="shared" si="6"/>
        <v>3.3963760447772066E-6</v>
      </c>
    </row>
    <row r="138" spans="1:6" ht="15.6" x14ac:dyDescent="0.3">
      <c r="A138" s="5">
        <v>5</v>
      </c>
      <c r="B138" s="6" t="s">
        <v>33</v>
      </c>
      <c r="C138" s="5">
        <f t="shared" si="5"/>
        <v>3.1876999999999999E-3</v>
      </c>
      <c r="D138" s="10">
        <f t="shared" si="6"/>
        <v>8.7594077005957123E-7</v>
      </c>
    </row>
    <row r="139" spans="1:6" ht="15.6" x14ac:dyDescent="0.3">
      <c r="A139" s="5">
        <v>6</v>
      </c>
      <c r="B139" s="6" t="s">
        <v>3</v>
      </c>
      <c r="C139" s="5">
        <f t="shared" si="5"/>
        <v>1.553E-2</v>
      </c>
      <c r="D139" s="10">
        <f t="shared" si="6"/>
        <v>4.267453072442558E-6</v>
      </c>
    </row>
    <row r="140" spans="1:6" ht="15.6" x14ac:dyDescent="0.3">
      <c r="A140" s="5">
        <v>7</v>
      </c>
      <c r="B140" s="6" t="s">
        <v>34</v>
      </c>
      <c r="C140" s="5">
        <f t="shared" si="5"/>
        <v>0.15388299999999999</v>
      </c>
      <c r="D140" s="10">
        <f t="shared" si="6"/>
        <v>4.2285156545182103E-5</v>
      </c>
    </row>
    <row r="141" spans="1:6" ht="15.6" x14ac:dyDescent="0.3">
      <c r="A141" s="5">
        <v>8</v>
      </c>
      <c r="B141" s="6" t="s">
        <v>35</v>
      </c>
      <c r="C141" s="10">
        <f t="shared" si="5"/>
        <v>8.7043999999999996E-2</v>
      </c>
      <c r="D141" s="10">
        <f t="shared" si="6"/>
        <v>2.3918621071325821E-5</v>
      </c>
    </row>
    <row r="142" spans="1:6" ht="15.6" x14ac:dyDescent="0.3">
      <c r="A142" s="5">
        <v>9</v>
      </c>
      <c r="B142" s="6" t="s">
        <v>4</v>
      </c>
      <c r="C142" s="10">
        <f t="shared" si="5"/>
        <v>457.99632399999996</v>
      </c>
      <c r="D142" s="10">
        <f t="shared" si="6"/>
        <v>0.12585175917715369</v>
      </c>
    </row>
    <row r="143" spans="1:6" ht="15.6" x14ac:dyDescent="0.3">
      <c r="A143" s="5">
        <v>10</v>
      </c>
      <c r="B143" s="6" t="s">
        <v>5</v>
      </c>
      <c r="C143" s="10">
        <f t="shared" si="5"/>
        <v>3354421.3152759997</v>
      </c>
      <c r="D143" s="10">
        <f>C143*1000000/(3639.173*1000000)</f>
        <v>921.7537378069137</v>
      </c>
    </row>
    <row r="144" spans="1:6" ht="15.6" x14ac:dyDescent="0.3">
      <c r="A144" s="5">
        <v>11</v>
      </c>
      <c r="B144" s="6" t="s">
        <v>6</v>
      </c>
      <c r="C144" s="10">
        <f t="shared" si="5"/>
        <v>42.742443000000002</v>
      </c>
      <c r="D144" s="10">
        <f t="shared" si="6"/>
        <v>1.1745097856023883E-2</v>
      </c>
    </row>
    <row r="145" spans="1:4" ht="15.6" x14ac:dyDescent="0.3">
      <c r="A145" s="5">
        <v>12</v>
      </c>
      <c r="B145" s="6" t="s">
        <v>7</v>
      </c>
      <c r="C145" s="10">
        <f t="shared" si="5"/>
        <v>9.1509999999999994E-3</v>
      </c>
      <c r="D145" s="10">
        <f t="shared" si="6"/>
        <v>2.514582296582218E-6</v>
      </c>
    </row>
    <row r="146" spans="1:4" ht="15.6" x14ac:dyDescent="0.3">
      <c r="A146" s="5">
        <v>13</v>
      </c>
      <c r="B146" s="6" t="s">
        <v>8</v>
      </c>
      <c r="C146" s="10">
        <f t="shared" si="5"/>
        <v>13688.666377000001</v>
      </c>
      <c r="D146" s="10">
        <f t="shared" si="6"/>
        <v>3.7614772304037212</v>
      </c>
    </row>
    <row r="147" spans="1:4" ht="15.6" x14ac:dyDescent="0.3">
      <c r="A147" s="5">
        <v>14</v>
      </c>
      <c r="B147" s="6" t="s">
        <v>9</v>
      </c>
      <c r="C147" s="12">
        <f t="shared" si="5"/>
        <v>0</v>
      </c>
      <c r="D147" s="10">
        <f t="shared" si="6"/>
        <v>0</v>
      </c>
    </row>
    <row r="148" spans="1:4" ht="15.6" x14ac:dyDescent="0.3">
      <c r="A148" s="5">
        <v>15</v>
      </c>
      <c r="B148" s="6" t="s">
        <v>10</v>
      </c>
      <c r="C148" s="10">
        <f t="shared" si="5"/>
        <v>2.2905999999999999E-2</v>
      </c>
      <c r="D148" s="10">
        <f t="shared" si="6"/>
        <v>6.2942871910733563E-6</v>
      </c>
    </row>
    <row r="149" spans="1:4" ht="15.6" x14ac:dyDescent="0.3">
      <c r="A149" s="5">
        <v>16</v>
      </c>
      <c r="B149" s="6" t="s">
        <v>11</v>
      </c>
      <c r="C149" s="10">
        <f t="shared" si="5"/>
        <v>2.3328229999999999</v>
      </c>
      <c r="D149" s="10">
        <f t="shared" si="6"/>
        <v>6.4103108041304994E-4</v>
      </c>
    </row>
    <row r="150" spans="1:4" ht="15.6" x14ac:dyDescent="0.3">
      <c r="A150" s="5">
        <v>17</v>
      </c>
      <c r="B150" s="6" t="s">
        <v>12</v>
      </c>
      <c r="C150" s="12">
        <f t="shared" si="5"/>
        <v>0</v>
      </c>
      <c r="D150" s="10">
        <f t="shared" si="6"/>
        <v>0</v>
      </c>
    </row>
    <row r="151" spans="1:4" ht="15.6" x14ac:dyDescent="0.3">
      <c r="A151" s="5">
        <v>18</v>
      </c>
      <c r="B151" s="6" t="s">
        <v>13</v>
      </c>
      <c r="C151" s="10">
        <f t="shared" si="5"/>
        <v>0.16535900000000001</v>
      </c>
      <c r="D151" s="10">
        <f t="shared" si="6"/>
        <v>4.5438620257954211E-5</v>
      </c>
    </row>
    <row r="152" spans="1:4" ht="15.6" x14ac:dyDescent="0.3">
      <c r="A152" s="5">
        <v>19</v>
      </c>
      <c r="B152" s="6" t="s">
        <v>14</v>
      </c>
      <c r="C152" s="10">
        <f>C24+C67+C109</f>
        <v>2.332246</v>
      </c>
      <c r="D152" s="10">
        <f t="shared" si="6"/>
        <v>6.408725279067524E-4</v>
      </c>
    </row>
    <row r="153" spans="1:4" ht="15.6" x14ac:dyDescent="0.3">
      <c r="A153" s="5">
        <v>20</v>
      </c>
      <c r="B153" s="6" t="s">
        <v>15</v>
      </c>
      <c r="C153" s="10">
        <f t="shared" si="5"/>
        <v>2.4E-2</v>
      </c>
      <c r="D153" s="10">
        <f t="shared" si="6"/>
        <v>6.5949049413149635E-6</v>
      </c>
    </row>
    <row r="154" spans="1:4" ht="15.6" x14ac:dyDescent="0.3">
      <c r="A154" s="5">
        <v>21</v>
      </c>
      <c r="B154" s="6" t="s">
        <v>16</v>
      </c>
      <c r="C154" s="12">
        <f>C26+C69+C111</f>
        <v>0</v>
      </c>
      <c r="D154" s="10">
        <f t="shared" si="6"/>
        <v>0</v>
      </c>
    </row>
    <row r="155" spans="1:4" ht="15.6" x14ac:dyDescent="0.3">
      <c r="A155" s="5">
        <v>22</v>
      </c>
      <c r="B155" s="6" t="s">
        <v>17</v>
      </c>
      <c r="C155" s="12">
        <f>C27+C70+C111</f>
        <v>0</v>
      </c>
      <c r="D155" s="10">
        <f t="shared" si="6"/>
        <v>0</v>
      </c>
    </row>
    <row r="156" spans="1:4" ht="15.6" x14ac:dyDescent="0.3">
      <c r="A156" s="5">
        <v>23</v>
      </c>
      <c r="B156" s="6" t="s">
        <v>18</v>
      </c>
      <c r="C156" s="12">
        <f t="shared" si="5"/>
        <v>0</v>
      </c>
      <c r="D156" s="10">
        <f t="shared" si="6"/>
        <v>0</v>
      </c>
    </row>
    <row r="157" spans="1:4" ht="15.6" x14ac:dyDescent="0.3">
      <c r="A157" s="5">
        <v>24</v>
      </c>
      <c r="B157" s="6" t="s">
        <v>19</v>
      </c>
      <c r="C157" s="12">
        <f t="shared" si="5"/>
        <v>0</v>
      </c>
      <c r="D157" s="10">
        <f t="shared" si="6"/>
        <v>0</v>
      </c>
    </row>
    <row r="158" spans="1:4" ht="15.6" x14ac:dyDescent="0.3">
      <c r="A158" s="5">
        <v>25</v>
      </c>
      <c r="B158" s="6" t="s">
        <v>20</v>
      </c>
      <c r="C158" s="12">
        <f>C30+C73+C116</f>
        <v>0.99258900000000005</v>
      </c>
      <c r="D158" s="10">
        <f t="shared" si="6"/>
        <v>2.727512541997866E-4</v>
      </c>
    </row>
    <row r="159" spans="1:4" ht="15.6" x14ac:dyDescent="0.3">
      <c r="A159" s="5">
        <v>26</v>
      </c>
      <c r="B159" s="6" t="s">
        <v>21</v>
      </c>
      <c r="C159" s="10">
        <f>C31+C74+C116</f>
        <v>2.4703210000000002</v>
      </c>
      <c r="D159" s="10">
        <f t="shared" si="6"/>
        <v>6.7881384039725505E-4</v>
      </c>
    </row>
    <row r="160" spans="1:4" ht="15.6" x14ac:dyDescent="0.3">
      <c r="A160" s="5">
        <v>27</v>
      </c>
      <c r="B160" s="6" t="s">
        <v>22</v>
      </c>
      <c r="C160" s="12">
        <f t="shared" si="5"/>
        <v>0</v>
      </c>
      <c r="D160" s="10">
        <f t="shared" si="6"/>
        <v>0</v>
      </c>
    </row>
    <row r="161" spans="1:4" ht="16.2" x14ac:dyDescent="0.35">
      <c r="A161" s="26" t="s">
        <v>38</v>
      </c>
      <c r="B161" s="27"/>
      <c r="C161" s="27"/>
      <c r="D161" s="28"/>
    </row>
    <row r="162" spans="1:4" ht="15.6" x14ac:dyDescent="0.3">
      <c r="A162" s="5">
        <v>1</v>
      </c>
      <c r="B162" s="6" t="s">
        <v>23</v>
      </c>
      <c r="C162" s="10">
        <f>C34+C77</f>
        <v>0.70199999999999996</v>
      </c>
      <c r="D162" s="10">
        <f>C162*1000000/(3639.173*1000000)</f>
        <v>1.9290096953346268E-4</v>
      </c>
    </row>
    <row r="163" spans="1:4" ht="46.8" x14ac:dyDescent="0.3">
      <c r="A163" s="3">
        <v>2</v>
      </c>
      <c r="B163" s="7" t="s">
        <v>24</v>
      </c>
      <c r="C163" s="5">
        <f t="shared" ref="C163:C171" si="7">C35+C78</f>
        <v>9.6489999999999991</v>
      </c>
      <c r="D163" s="10">
        <f t="shared" ref="D163:D171" si="8">C163*1000000/(3639.173*1000000)</f>
        <v>2.6514265741145035E-3</v>
      </c>
    </row>
    <row r="164" spans="1:4" ht="15.6" x14ac:dyDescent="0.3">
      <c r="A164" s="5">
        <v>3</v>
      </c>
      <c r="B164" s="6" t="s">
        <v>25</v>
      </c>
      <c r="C164" s="5">
        <f t="shared" si="7"/>
        <v>26.613</v>
      </c>
      <c r="D164" s="10">
        <f t="shared" si="8"/>
        <v>7.31292521680063E-3</v>
      </c>
    </row>
    <row r="165" spans="1:4" ht="15.6" x14ac:dyDescent="0.3">
      <c r="A165" s="5">
        <v>4</v>
      </c>
      <c r="B165" s="6" t="s">
        <v>26</v>
      </c>
      <c r="C165" s="5">
        <f>C37+C80</f>
        <v>0.201235</v>
      </c>
      <c r="D165" s="10">
        <f t="shared" si="8"/>
        <v>5.5296903994396531E-5</v>
      </c>
    </row>
    <row r="166" spans="1:4" ht="15.6" x14ac:dyDescent="0.3">
      <c r="A166" s="5">
        <v>5</v>
      </c>
      <c r="B166" s="6" t="s">
        <v>27</v>
      </c>
      <c r="C166" s="5">
        <f t="shared" si="7"/>
        <v>16.988</v>
      </c>
      <c r="D166" s="10">
        <f t="shared" si="8"/>
        <v>4.6680935476274416E-3</v>
      </c>
    </row>
    <row r="167" spans="1:4" ht="15.6" x14ac:dyDescent="0.3">
      <c r="A167" s="5">
        <v>6</v>
      </c>
      <c r="B167" s="6" t="s">
        <v>28</v>
      </c>
      <c r="C167" s="5">
        <f t="shared" si="7"/>
        <v>0.23300000000000001</v>
      </c>
      <c r="D167" s="10">
        <f t="shared" si="8"/>
        <v>6.402553547193277E-5</v>
      </c>
    </row>
    <row r="168" spans="1:4" ht="15.6" x14ac:dyDescent="0.3">
      <c r="A168" s="5">
        <v>7</v>
      </c>
      <c r="B168" s="6" t="s">
        <v>29</v>
      </c>
      <c r="C168" s="5">
        <f t="shared" si="7"/>
        <v>830.48899999999992</v>
      </c>
      <c r="D168" s="10">
        <f>C168*1000000/(3639.173*1000000)</f>
        <v>0.22820816707532174</v>
      </c>
    </row>
    <row r="169" spans="1:4" ht="15.6" x14ac:dyDescent="0.3">
      <c r="A169" s="5">
        <v>8</v>
      </c>
      <c r="B169" s="6" t="s">
        <v>30</v>
      </c>
      <c r="C169" s="5">
        <f t="shared" si="7"/>
        <v>2.903432</v>
      </c>
      <c r="D169" s="10">
        <f t="shared" si="8"/>
        <v>7.9782741848216611E-4</v>
      </c>
    </row>
    <row r="170" spans="1:4" ht="15.6" x14ac:dyDescent="0.3">
      <c r="A170" s="5">
        <v>9</v>
      </c>
      <c r="B170" s="6" t="s">
        <v>31</v>
      </c>
      <c r="C170" s="5">
        <f t="shared" si="7"/>
        <v>219.19199999999998</v>
      </c>
      <c r="D170" s="10">
        <f t="shared" si="8"/>
        <v>6.0231266829029552E-2</v>
      </c>
    </row>
    <row r="171" spans="1:4" ht="15.6" x14ac:dyDescent="0.3">
      <c r="A171" s="5">
        <v>10</v>
      </c>
      <c r="B171" s="6" t="s">
        <v>22</v>
      </c>
      <c r="C171" s="5">
        <f t="shared" si="7"/>
        <v>0</v>
      </c>
      <c r="D171" s="10">
        <f t="shared" si="8"/>
        <v>0</v>
      </c>
    </row>
  </sheetData>
  <mergeCells count="13">
    <mergeCell ref="A2:G2"/>
    <mergeCell ref="A129:F129"/>
    <mergeCell ref="A133:D133"/>
    <mergeCell ref="A161:D161"/>
    <mergeCell ref="A90:D90"/>
    <mergeCell ref="A118:D118"/>
    <mergeCell ref="A88:D88"/>
    <mergeCell ref="A33:D33"/>
    <mergeCell ref="A5:D5"/>
    <mergeCell ref="A3:D3"/>
    <mergeCell ref="A46:D46"/>
    <mergeCell ref="A48:D48"/>
    <mergeCell ref="A76:D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cp:lastPrinted>2020-02-10T07:50:29Z</cp:lastPrinted>
  <dcterms:created xsi:type="dcterms:W3CDTF">2019-11-07T11:23:32Z</dcterms:created>
  <dcterms:modified xsi:type="dcterms:W3CDTF">2023-06-14T09:14:20Z</dcterms:modified>
</cp:coreProperties>
</file>