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01\Desktop\Сайт\"/>
    </mc:Choice>
  </mc:AlternateContent>
  <xr:revisionPtr revIDLastSave="0" documentId="8_{C6E01783-D1E9-44FC-8359-8D05CFFC36C8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1" i="1" l="1"/>
  <c r="E170" i="1"/>
  <c r="E169" i="1"/>
  <c r="E168" i="1"/>
  <c r="E167" i="1"/>
  <c r="E166" i="1"/>
  <c r="E165" i="1"/>
  <c r="E164" i="1"/>
  <c r="E163" i="1"/>
  <c r="E162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103" i="1"/>
  <c r="D100" i="1"/>
  <c r="D116" i="1"/>
  <c r="D112" i="1"/>
  <c r="D109" i="1"/>
  <c r="D108" i="1"/>
  <c r="D106" i="1"/>
  <c r="D105" i="1"/>
  <c r="D102" i="1"/>
  <c r="D101" i="1"/>
  <c r="D99" i="1"/>
  <c r="D98" i="1"/>
  <c r="D97" i="1"/>
  <c r="D95" i="1"/>
  <c r="D93" i="1"/>
  <c r="D92" i="1"/>
  <c r="D91" i="1"/>
  <c r="D78" i="1"/>
  <c r="D77" i="1"/>
  <c r="D58" i="1"/>
  <c r="D61" i="1"/>
  <c r="D59" i="1"/>
  <c r="D57" i="1"/>
  <c r="D51" i="1"/>
  <c r="D49" i="1"/>
  <c r="D74" i="1"/>
  <c r="D67" i="1"/>
  <c r="D66" i="1"/>
  <c r="D64" i="1"/>
  <c r="D63" i="1"/>
  <c r="D60" i="1"/>
  <c r="D56" i="1"/>
  <c r="D55" i="1"/>
  <c r="D52" i="1"/>
  <c r="D53" i="1"/>
  <c r="D54" i="1"/>
  <c r="D50" i="1"/>
  <c r="D15" i="1"/>
  <c r="D25" i="1"/>
  <c r="D24" i="1"/>
  <c r="D23" i="1"/>
  <c r="D21" i="1"/>
  <c r="D20" i="1"/>
  <c r="D18" i="1"/>
  <c r="D17" i="1"/>
  <c r="D16" i="1"/>
  <c r="D14" i="1"/>
  <c r="D12" i="1"/>
  <c r="D7" i="1"/>
  <c r="D6" i="1"/>
  <c r="D8" i="1"/>
  <c r="D136" i="1"/>
  <c r="D115" i="1"/>
  <c r="D111" i="1"/>
  <c r="D96" i="1"/>
  <c r="D162" i="1"/>
  <c r="D31" i="1"/>
  <c r="D11" i="1"/>
  <c r="D9" i="1"/>
  <c r="D94" i="1"/>
  <c r="D70" i="1"/>
  <c r="D134" i="1" l="1"/>
  <c r="D152" i="1"/>
  <c r="D159" i="1"/>
  <c r="D154" i="1"/>
  <c r="D171" i="1" l="1"/>
  <c r="D137" i="1"/>
  <c r="D160" i="1"/>
  <c r="D158" i="1"/>
  <c r="D157" i="1"/>
  <c r="D156" i="1"/>
  <c r="D155" i="1"/>
  <c r="D153" i="1"/>
  <c r="D150" i="1"/>
  <c r="D147" i="1"/>
  <c r="D139" i="1"/>
  <c r="D138" i="1"/>
  <c r="D142" i="1" l="1"/>
  <c r="D144" i="1"/>
  <c r="D146" i="1"/>
  <c r="D163" i="1"/>
  <c r="D166" i="1"/>
  <c r="D168" i="1"/>
  <c r="D135" i="1"/>
  <c r="D141" i="1"/>
  <c r="D149" i="1"/>
  <c r="D145" i="1"/>
  <c r="D148" i="1"/>
  <c r="D164" i="1"/>
  <c r="D165" i="1"/>
  <c r="D167" i="1"/>
  <c r="D170" i="1"/>
  <c r="D169" i="1"/>
  <c r="D140" i="1"/>
  <c r="D151" i="1"/>
  <c r="D143" i="1"/>
</calcChain>
</file>

<file path=xl/sharedStrings.xml><?xml version="1.0" encoding="utf-8"?>
<sst xmlns="http://schemas.openxmlformats.org/spreadsheetml/2006/main" count="325" uniqueCount="85">
  <si>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</si>
  <si>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</si>
  <si>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</si>
  <si>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</si>
  <si>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</si>
  <si>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</si>
  <si>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</si>
  <si>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</si>
  <si>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</si>
  <si>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</si>
  <si>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</si>
  <si>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</si>
  <si>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</si>
  <si>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</si>
  <si>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</si>
  <si>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</si>
  <si>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</si>
  <si>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</si>
  <si>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</si>
  <si>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</si>
  <si>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</si>
  <si>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</si>
  <si>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</si>
  <si>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</si>
  <si>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</si>
  <si>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</si>
  <si>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</si>
  <si>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</si>
  <si>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</si>
  <si>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</si>
  <si>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</si>
  <si>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</si>
  <si>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</si>
  <si>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</si>
  <si>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</si>
  <si>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</si>
  <si>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</si>
  <si>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</si>
  <si>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</si>
  <si>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</si>
  <si>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</si>
  <si>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</si>
  <si>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Інформація про вплив на навколишнє природне середовище, спричинений виробництвом електричної енергії</t>
  </si>
  <si>
    <t>243.1.012</t>
  </si>
  <si>
    <t>243.1.003</t>
  </si>
  <si>
    <t>243.1.009</t>
  </si>
  <si>
    <t>243.1.025</t>
  </si>
  <si>
    <t>243.1.017</t>
  </si>
  <si>
    <t>243.1.015</t>
  </si>
  <si>
    <t>243.1.018</t>
  </si>
  <si>
    <t>243.1.007</t>
  </si>
  <si>
    <t>243.1.010</t>
  </si>
  <si>
    <t>243.1.014</t>
  </si>
  <si>
    <t>243.1.011</t>
  </si>
  <si>
    <t>243.1.004</t>
  </si>
  <si>
    <t>243.1.005</t>
  </si>
  <si>
    <t>243.1.006</t>
  </si>
  <si>
    <t>243.1.021</t>
  </si>
  <si>
    <t>243.1.023</t>
  </si>
  <si>
    <t>243.4.001</t>
  </si>
  <si>
    <t>243.1.013</t>
  </si>
  <si>
    <t>243.1.001</t>
  </si>
  <si>
    <t>243.1.002</t>
  </si>
  <si>
    <t>243.1.008</t>
  </si>
  <si>
    <t>243.1.016</t>
  </si>
  <si>
    <t>243.1.019</t>
  </si>
  <si>
    <t>243.1.020</t>
  </si>
  <si>
    <t>243.1.022</t>
  </si>
  <si>
    <t>243.1.024</t>
  </si>
  <si>
    <t>-</t>
  </si>
  <si>
    <t>Вуглегірська ТЕС</t>
  </si>
  <si>
    <t>Зміївська ТЕС</t>
  </si>
  <si>
    <t>Трипільська ТЕС</t>
  </si>
  <si>
    <t>245.1.001</t>
  </si>
  <si>
    <t>245.1.002</t>
  </si>
  <si>
    <t>245.1.003</t>
  </si>
  <si>
    <t>245.1.004</t>
  </si>
  <si>
    <t>245.1.005</t>
  </si>
  <si>
    <t>245.1.006</t>
  </si>
  <si>
    <t>245.1.007</t>
  </si>
  <si>
    <t>245.1.008</t>
  </si>
  <si>
    <t>245.1.009</t>
  </si>
  <si>
    <t>Скиди окремих забруднюючих речовин у водні об'єкти*</t>
  </si>
  <si>
    <t>ПАТ "Центренерго"</t>
  </si>
  <si>
    <t xml:space="preserve">*Для охолодження енергетичного обладнання на Трипільській ТЕС діє прямоточна система з ежектуючим пристроем. Свіжа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</si>
</sst>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0" fillId="0" borderId="0" xfId="0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0" xfId="0" applyAlignment="1">
      <alignment vertical="distributed"/>
    </xf>
    <xf numFmtId="0" fontId="0" fillId="0" borderId="0" xfId="0" applyAlignmen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/>
    <xf numFmtId="0" fontId="2" fillId="0" borderId="0" xfId="0" applyFont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1"/>
  <sheetViews>
    <sheetView tabSelected="1" workbookViewId="0">
      <selection activeCell="G163" sqref="G163"/>
    </sheetView>
  </sheetViews>
  <sheetFormatPr defaultRowHeight="15" x14ac:dyDescent="0.25"/>
  <cols>
    <col min="3" max="3" width="27.7109375" customWidth="1"/>
    <col min="4" max="4" width="13.85546875" customWidth="1"/>
    <col min="5" max="5" width="12.5703125" customWidth="1"/>
  </cols>
  <sheetData>
    <row r="2" spans="1:13" ht="31.35" customHeight="1" x14ac:dyDescent="0.25">
      <c r="B2" s="3"/>
      <c r="C2" s="3"/>
      <c r="D2" s="30" t="s">
        <v>42</v>
      </c>
      <c r="E2" s="30"/>
      <c r="F2" s="30"/>
      <c r="G2" s="30"/>
      <c r="H2" s="30"/>
      <c r="I2" s="30"/>
      <c r="J2" s="30"/>
      <c r="K2" s="1"/>
      <c r="L2" s="1"/>
      <c r="M2" s="1"/>
    </row>
    <row r="3" spans="1:13" ht="17.649999999999999" customHeight="1" x14ac:dyDescent="0.25">
      <c r="B3" s="29" t="s">
        <v>70</v>
      </c>
      <c r="C3" s="29"/>
      <c r="D3" s="29"/>
      <c r="E3" s="29"/>
      <c r="F3" s="10"/>
      <c r="G3" s="10"/>
      <c r="H3" s="10"/>
      <c r="I3" s="10"/>
      <c r="J3" s="10"/>
      <c r="K3" s="1"/>
      <c r="L3" s="1"/>
      <c r="M3" s="1"/>
    </row>
    <row r="4" spans="1:13" ht="32.65" customHeight="1" x14ac:dyDescent="0.25">
      <c r="B4" s="4" t="s">
        <v>40</v>
      </c>
      <c r="C4" s="5" t="s">
        <v>41</v>
      </c>
      <c r="D4" s="4" t="s">
        <v>36</v>
      </c>
      <c r="E4" s="4" t="s">
        <v>37</v>
      </c>
      <c r="F4" s="3"/>
      <c r="G4" s="3"/>
      <c r="H4" s="3"/>
      <c r="I4" s="3"/>
      <c r="J4" s="3"/>
    </row>
    <row r="5" spans="1:13" ht="15.75" x14ac:dyDescent="0.25">
      <c r="B5" s="23" t="s">
        <v>39</v>
      </c>
      <c r="C5" s="24"/>
      <c r="D5" s="24"/>
      <c r="E5" s="25"/>
      <c r="F5" s="3"/>
      <c r="G5" s="3"/>
      <c r="H5" s="3"/>
      <c r="I5" s="3"/>
      <c r="J5" s="3"/>
    </row>
    <row r="6" spans="1:13" ht="15.75" x14ac:dyDescent="0.25">
      <c r="A6" s="2" t="s">
        <v>61</v>
      </c>
      <c r="B6" s="6">
        <v>1</v>
      </c>
      <c r="C6" s="7" t="s">
        <v>0</v>
      </c>
      <c r="D6" s="12">
        <f>2063.638</f>
        <v>2063.6379999999999</v>
      </c>
      <c r="E6" s="12">
        <f>D6*1000000/(1022.228688*1000000)</f>
        <v>2.0187635352296041</v>
      </c>
      <c r="F6" s="3"/>
      <c r="G6" s="3"/>
      <c r="H6" s="3"/>
      <c r="I6" s="3"/>
      <c r="J6" s="3"/>
    </row>
    <row r="7" spans="1:13" ht="15.75" x14ac:dyDescent="0.25">
      <c r="A7" s="2" t="s">
        <v>62</v>
      </c>
      <c r="B7" s="6">
        <v>2</v>
      </c>
      <c r="C7" s="18" t="s">
        <v>1</v>
      </c>
      <c r="D7" s="20">
        <f>0.213</f>
        <v>0.21299999999999999</v>
      </c>
      <c r="E7" s="12">
        <f t="shared" ref="E7:E43" si="0">D7*1000000/(1022.228688*1000000)</f>
        <v>2.0836824724293005E-4</v>
      </c>
      <c r="F7" s="3"/>
      <c r="G7" s="3"/>
      <c r="H7" s="3"/>
      <c r="I7" s="3"/>
      <c r="J7" s="3"/>
    </row>
    <row r="8" spans="1:13" ht="15.75" x14ac:dyDescent="0.25">
      <c r="A8" s="2" t="s">
        <v>44</v>
      </c>
      <c r="B8" s="6">
        <v>3</v>
      </c>
      <c r="C8" s="7" t="s">
        <v>2</v>
      </c>
      <c r="D8" s="12">
        <f>17851.667</f>
        <v>17851.667000000001</v>
      </c>
      <c r="E8" s="12">
        <f t="shared" si="0"/>
        <v>17.463476822321386</v>
      </c>
      <c r="F8" s="3"/>
      <c r="G8" s="3"/>
      <c r="H8" s="3"/>
      <c r="I8" s="3"/>
      <c r="J8" s="3"/>
    </row>
    <row r="9" spans="1:13" ht="15.75" x14ac:dyDescent="0.25">
      <c r="A9" s="2" t="s">
        <v>54</v>
      </c>
      <c r="B9" s="6">
        <v>4</v>
      </c>
      <c r="C9" s="18" t="s">
        <v>32</v>
      </c>
      <c r="D9" s="15">
        <f>0+0</f>
        <v>0</v>
      </c>
      <c r="E9" s="12">
        <f t="shared" si="0"/>
        <v>0</v>
      </c>
      <c r="F9" s="3"/>
      <c r="G9" s="3"/>
      <c r="H9" s="3"/>
      <c r="I9" s="3"/>
      <c r="J9" s="3"/>
    </row>
    <row r="10" spans="1:13" ht="15.75" x14ac:dyDescent="0.25">
      <c r="A10" s="2" t="s">
        <v>55</v>
      </c>
      <c r="B10" s="6">
        <v>5</v>
      </c>
      <c r="C10" s="18" t="s">
        <v>33</v>
      </c>
      <c r="D10" s="15">
        <v>0</v>
      </c>
      <c r="E10" s="12">
        <f t="shared" si="0"/>
        <v>0</v>
      </c>
      <c r="F10" s="3"/>
      <c r="G10" s="3"/>
      <c r="H10" s="3"/>
      <c r="I10" s="3"/>
      <c r="J10" s="3"/>
    </row>
    <row r="11" spans="1:13" ht="15.75" x14ac:dyDescent="0.25">
      <c r="A11" s="2" t="s">
        <v>56</v>
      </c>
      <c r="B11" s="6">
        <v>6</v>
      </c>
      <c r="C11" s="18" t="s">
        <v>3</v>
      </c>
      <c r="D11" s="19">
        <f>0+0</f>
        <v>0</v>
      </c>
      <c r="E11" s="12">
        <f t="shared" si="0"/>
        <v>0</v>
      </c>
      <c r="F11" s="3"/>
      <c r="G11" s="3"/>
      <c r="H11" s="3"/>
      <c r="I11" s="3"/>
      <c r="J11" s="3"/>
    </row>
    <row r="12" spans="1:13" ht="15.75" x14ac:dyDescent="0.25">
      <c r="A12" s="2" t="s">
        <v>50</v>
      </c>
      <c r="B12" s="6">
        <v>7</v>
      </c>
      <c r="C12" s="7" t="s">
        <v>34</v>
      </c>
      <c r="D12" s="12">
        <f>0.011</f>
        <v>1.0999999999999999E-2</v>
      </c>
      <c r="E12" s="12">
        <f t="shared" si="0"/>
        <v>1.0760801500808594E-5</v>
      </c>
      <c r="F12" s="3"/>
      <c r="G12" s="3"/>
      <c r="H12" s="3"/>
      <c r="I12" s="3"/>
      <c r="J12" s="3"/>
    </row>
    <row r="13" spans="1:13" ht="15.75" x14ac:dyDescent="0.25">
      <c r="A13" s="2" t="s">
        <v>63</v>
      </c>
      <c r="B13" s="6">
        <v>8</v>
      </c>
      <c r="C13" s="18" t="s">
        <v>35</v>
      </c>
      <c r="D13" s="19">
        <v>0</v>
      </c>
      <c r="E13" s="12">
        <f t="shared" si="0"/>
        <v>0</v>
      </c>
      <c r="F13" s="3"/>
      <c r="G13" s="3"/>
      <c r="H13" s="3"/>
      <c r="I13" s="3"/>
      <c r="J13" s="3"/>
    </row>
    <row r="14" spans="1:13" ht="15.75" x14ac:dyDescent="0.25">
      <c r="A14" s="2" t="s">
        <v>45</v>
      </c>
      <c r="B14" s="6">
        <v>9</v>
      </c>
      <c r="C14" s="7" t="s">
        <v>4</v>
      </c>
      <c r="D14" s="12">
        <f>123.451</f>
        <v>123.45099999999999</v>
      </c>
      <c r="E14" s="12">
        <f t="shared" si="0"/>
        <v>0.12076651873421107</v>
      </c>
      <c r="F14" s="3"/>
      <c r="G14" s="3"/>
      <c r="H14" s="3"/>
      <c r="I14" s="3"/>
      <c r="J14" s="3"/>
    </row>
    <row r="15" spans="1:13" ht="15.75" x14ac:dyDescent="0.25">
      <c r="A15" s="2" t="s">
        <v>59</v>
      </c>
      <c r="B15" s="6">
        <v>10</v>
      </c>
      <c r="C15" s="7" t="s">
        <v>5</v>
      </c>
      <c r="D15" s="12">
        <f>917842.234</f>
        <v>917842.23400000005</v>
      </c>
      <c r="E15" s="12">
        <f t="shared" si="0"/>
        <v>897.88346264842846</v>
      </c>
      <c r="F15" s="3"/>
      <c r="G15" s="3"/>
      <c r="H15" s="3"/>
      <c r="I15" s="3"/>
      <c r="J15" s="3"/>
    </row>
    <row r="16" spans="1:13" ht="15.75" x14ac:dyDescent="0.25">
      <c r="A16" s="2" t="s">
        <v>51</v>
      </c>
      <c r="B16" s="6">
        <v>11</v>
      </c>
      <c r="C16" s="7" t="s">
        <v>6</v>
      </c>
      <c r="D16" s="12">
        <f>13.898</f>
        <v>13.898</v>
      </c>
      <c r="E16" s="12">
        <f t="shared" si="0"/>
        <v>1.3595783568930713E-2</v>
      </c>
      <c r="F16" s="3"/>
      <c r="G16" s="3"/>
      <c r="H16" s="3"/>
      <c r="I16" s="3"/>
      <c r="J16" s="3"/>
    </row>
    <row r="17" spans="1:10" ht="15.75" x14ac:dyDescent="0.25">
      <c r="A17" s="2" t="s">
        <v>53</v>
      </c>
      <c r="B17" s="6">
        <v>12</v>
      </c>
      <c r="C17" s="7" t="s">
        <v>7</v>
      </c>
      <c r="D17" s="12">
        <f>0.001</f>
        <v>1E-3</v>
      </c>
      <c r="E17" s="12">
        <f t="shared" si="0"/>
        <v>9.7825468189169027E-7</v>
      </c>
      <c r="F17" s="3"/>
      <c r="G17" s="3"/>
      <c r="H17" s="3"/>
      <c r="I17" s="3"/>
      <c r="J17" s="3"/>
    </row>
    <row r="18" spans="1:10" ht="15.75" x14ac:dyDescent="0.25">
      <c r="A18" s="2" t="s">
        <v>43</v>
      </c>
      <c r="B18" s="6">
        <v>13</v>
      </c>
      <c r="C18" s="7" t="s">
        <v>8</v>
      </c>
      <c r="D18" s="12">
        <f>1575.315</f>
        <v>1575.3150000000001</v>
      </c>
      <c r="E18" s="12">
        <f t="shared" si="0"/>
        <v>1.5410592742042082</v>
      </c>
      <c r="F18" s="3"/>
      <c r="G18" s="3"/>
      <c r="H18" s="3"/>
      <c r="I18" s="3"/>
      <c r="J18" s="3"/>
    </row>
    <row r="19" spans="1:10" ht="15.75" x14ac:dyDescent="0.25">
      <c r="A19" s="2" t="s">
        <v>60</v>
      </c>
      <c r="B19" s="6">
        <v>14</v>
      </c>
      <c r="C19" s="18" t="s">
        <v>9</v>
      </c>
      <c r="D19" s="15">
        <v>0</v>
      </c>
      <c r="E19" s="12">
        <f t="shared" si="0"/>
        <v>0</v>
      </c>
      <c r="F19" s="3"/>
      <c r="G19" s="3"/>
      <c r="H19" s="3"/>
      <c r="I19" s="3"/>
      <c r="J19" s="3"/>
    </row>
    <row r="20" spans="1:10" ht="15.75" x14ac:dyDescent="0.25">
      <c r="A20" s="2" t="s">
        <v>52</v>
      </c>
      <c r="B20" s="6">
        <v>15</v>
      </c>
      <c r="C20" s="7" t="s">
        <v>10</v>
      </c>
      <c r="D20" s="12">
        <f>0.00225</f>
        <v>2.2499999999999998E-3</v>
      </c>
      <c r="E20" s="12">
        <f t="shared" si="0"/>
        <v>2.2010730342563035E-6</v>
      </c>
      <c r="F20" s="3"/>
      <c r="G20" s="3"/>
      <c r="H20" s="3"/>
      <c r="I20" s="3"/>
      <c r="J20" s="3"/>
    </row>
    <row r="21" spans="1:10" ht="15.75" x14ac:dyDescent="0.25">
      <c r="A21" s="2" t="s">
        <v>48</v>
      </c>
      <c r="B21" s="6">
        <v>16</v>
      </c>
      <c r="C21" s="7" t="s">
        <v>11</v>
      </c>
      <c r="D21" s="12">
        <f>0.449</f>
        <v>0.44900000000000001</v>
      </c>
      <c r="E21" s="12">
        <f t="shared" si="0"/>
        <v>4.3923635216936899E-4</v>
      </c>
      <c r="F21" s="3"/>
      <c r="G21" s="3"/>
      <c r="H21" s="3"/>
      <c r="I21" s="3"/>
      <c r="J21" s="3"/>
    </row>
    <row r="22" spans="1:10" ht="15.75" x14ac:dyDescent="0.25">
      <c r="A22" s="2" t="s">
        <v>64</v>
      </c>
      <c r="B22" s="6">
        <v>17</v>
      </c>
      <c r="C22" s="18" t="s">
        <v>12</v>
      </c>
      <c r="D22" s="19">
        <v>0</v>
      </c>
      <c r="E22" s="12">
        <f t="shared" si="0"/>
        <v>0</v>
      </c>
      <c r="F22" s="3"/>
      <c r="G22" s="3"/>
      <c r="H22" s="3"/>
      <c r="I22" s="3"/>
      <c r="J22" s="3"/>
    </row>
    <row r="23" spans="1:10" ht="15.75" x14ac:dyDescent="0.25">
      <c r="A23" s="2" t="s">
        <v>47</v>
      </c>
      <c r="B23" s="6">
        <v>18</v>
      </c>
      <c r="C23" s="7" t="s">
        <v>13</v>
      </c>
      <c r="D23" s="12">
        <f>0.04</f>
        <v>0.04</v>
      </c>
      <c r="E23" s="12">
        <f t="shared" si="0"/>
        <v>3.9130187275667616E-5</v>
      </c>
      <c r="F23" s="3"/>
      <c r="G23" s="3"/>
      <c r="H23" s="3"/>
      <c r="I23" s="3"/>
      <c r="J23" s="3"/>
    </row>
    <row r="24" spans="1:10" ht="15.75" x14ac:dyDescent="0.25">
      <c r="A24" s="2" t="s">
        <v>49</v>
      </c>
      <c r="B24" s="6">
        <v>19</v>
      </c>
      <c r="C24" s="7" t="s">
        <v>14</v>
      </c>
      <c r="D24" s="12">
        <f>0.439</f>
        <v>0.439</v>
      </c>
      <c r="E24" s="12">
        <f t="shared" si="0"/>
        <v>4.2945380535045207E-4</v>
      </c>
      <c r="F24" s="3"/>
      <c r="G24" s="3"/>
      <c r="H24" s="3"/>
      <c r="I24" s="3"/>
      <c r="J24" s="3"/>
    </row>
    <row r="25" spans="1:10" ht="15.75" x14ac:dyDescent="0.25">
      <c r="A25" s="2" t="s">
        <v>65</v>
      </c>
      <c r="B25" s="6">
        <v>20</v>
      </c>
      <c r="C25" s="18" t="s">
        <v>15</v>
      </c>
      <c r="D25" s="19">
        <f>0.024</f>
        <v>2.4E-2</v>
      </c>
      <c r="E25" s="12">
        <f t="shared" si="0"/>
        <v>2.3478112365400568E-5</v>
      </c>
      <c r="F25" s="3"/>
      <c r="G25" s="3"/>
      <c r="H25" s="3"/>
      <c r="I25" s="3"/>
      <c r="J25" s="3"/>
    </row>
    <row r="26" spans="1:10" ht="15.75" x14ac:dyDescent="0.25">
      <c r="A26" s="2" t="s">
        <v>66</v>
      </c>
      <c r="B26" s="6">
        <v>21</v>
      </c>
      <c r="C26" s="18" t="s">
        <v>16</v>
      </c>
      <c r="D26" s="15">
        <v>0</v>
      </c>
      <c r="E26" s="12">
        <f t="shared" si="0"/>
        <v>0</v>
      </c>
      <c r="F26" s="3"/>
      <c r="G26" s="3"/>
      <c r="H26" s="3"/>
      <c r="I26" s="3"/>
      <c r="J26" s="3"/>
    </row>
    <row r="27" spans="1:10" ht="15.75" x14ac:dyDescent="0.25">
      <c r="A27" s="2" t="s">
        <v>57</v>
      </c>
      <c r="B27" s="6">
        <v>22</v>
      </c>
      <c r="C27" s="18" t="s">
        <v>17</v>
      </c>
      <c r="D27" s="15">
        <v>0</v>
      </c>
      <c r="E27" s="12">
        <f t="shared" si="0"/>
        <v>0</v>
      </c>
      <c r="F27" s="3"/>
      <c r="G27" s="3"/>
      <c r="H27" s="3"/>
      <c r="I27" s="3"/>
      <c r="J27" s="3"/>
    </row>
    <row r="28" spans="1:10" ht="15.75" x14ac:dyDescent="0.25">
      <c r="A28" s="2" t="s">
        <v>67</v>
      </c>
      <c r="B28" s="6">
        <v>23</v>
      </c>
      <c r="C28" s="18" t="s">
        <v>18</v>
      </c>
      <c r="D28" s="15">
        <v>0</v>
      </c>
      <c r="E28" s="12">
        <f t="shared" si="0"/>
        <v>0</v>
      </c>
      <c r="F28" s="3"/>
      <c r="G28" s="3"/>
      <c r="H28" s="3"/>
      <c r="I28" s="3"/>
      <c r="J28" s="3"/>
    </row>
    <row r="29" spans="1:10" ht="15.75" x14ac:dyDescent="0.25">
      <c r="A29" s="2" t="s">
        <v>58</v>
      </c>
      <c r="B29" s="6">
        <v>24</v>
      </c>
      <c r="C29" s="18" t="s">
        <v>19</v>
      </c>
      <c r="D29" s="15">
        <v>0</v>
      </c>
      <c r="E29" s="12">
        <f t="shared" si="0"/>
        <v>0</v>
      </c>
      <c r="F29" s="3"/>
      <c r="G29" s="3"/>
      <c r="H29" s="3"/>
      <c r="I29" s="3"/>
      <c r="J29" s="3"/>
    </row>
    <row r="30" spans="1:10" ht="15.75" x14ac:dyDescent="0.25">
      <c r="A30" s="2" t="s">
        <v>68</v>
      </c>
      <c r="B30" s="6">
        <v>25</v>
      </c>
      <c r="C30" s="18" t="s">
        <v>20</v>
      </c>
      <c r="D30" s="15">
        <v>0</v>
      </c>
      <c r="E30" s="12">
        <f t="shared" si="0"/>
        <v>0</v>
      </c>
      <c r="F30" s="3"/>
      <c r="G30" s="3"/>
      <c r="H30" s="3"/>
      <c r="I30" s="3"/>
      <c r="J30" s="3"/>
    </row>
    <row r="31" spans="1:10" ht="15.75" x14ac:dyDescent="0.25">
      <c r="A31" s="2" t="s">
        <v>46</v>
      </c>
      <c r="B31" s="6">
        <v>26</v>
      </c>
      <c r="C31" s="7" t="s">
        <v>21</v>
      </c>
      <c r="D31" s="12">
        <f>0.25+0</f>
        <v>0.25</v>
      </c>
      <c r="E31" s="12">
        <f t="shared" si="0"/>
        <v>2.4456367047292257E-4</v>
      </c>
      <c r="F31" s="3"/>
      <c r="G31" s="3"/>
      <c r="H31" s="3"/>
      <c r="I31" s="3"/>
      <c r="J31" s="3"/>
    </row>
    <row r="32" spans="1:10" ht="15.75" x14ac:dyDescent="0.25">
      <c r="A32" s="2"/>
      <c r="B32" s="6">
        <v>27</v>
      </c>
      <c r="C32" s="7" t="s">
        <v>22</v>
      </c>
      <c r="D32" s="15">
        <v>0</v>
      </c>
      <c r="E32" s="12">
        <f t="shared" si="0"/>
        <v>0</v>
      </c>
      <c r="F32" s="3"/>
      <c r="G32" s="3"/>
      <c r="H32" s="3"/>
      <c r="I32" s="3"/>
      <c r="J32" s="3"/>
    </row>
    <row r="33" spans="1:10" ht="15.75" x14ac:dyDescent="0.25">
      <c r="B33" s="26" t="s">
        <v>38</v>
      </c>
      <c r="C33" s="27"/>
      <c r="D33" s="27"/>
      <c r="E33" s="28"/>
      <c r="F33" s="3"/>
      <c r="G33" s="3"/>
      <c r="H33" s="3"/>
      <c r="I33" s="3"/>
      <c r="J33" s="3"/>
    </row>
    <row r="34" spans="1:10" ht="15.75" x14ac:dyDescent="0.25">
      <c r="A34" s="2" t="s">
        <v>73</v>
      </c>
      <c r="B34" s="6">
        <v>1</v>
      </c>
      <c r="C34" s="7" t="s">
        <v>23</v>
      </c>
      <c r="D34" s="12">
        <v>7.3999999999999996E-2</v>
      </c>
      <c r="E34" s="12">
        <f t="shared" si="0"/>
        <v>7.2390846459985088E-5</v>
      </c>
      <c r="F34" s="3"/>
      <c r="G34" s="3"/>
      <c r="H34" s="3"/>
      <c r="I34" s="3"/>
      <c r="J34" s="3"/>
    </row>
    <row r="35" spans="1:10" ht="44.25" customHeight="1" x14ac:dyDescent="0.25">
      <c r="A35" s="14" t="s">
        <v>74</v>
      </c>
      <c r="B35" s="4">
        <v>2</v>
      </c>
      <c r="C35" s="8" t="s">
        <v>24</v>
      </c>
      <c r="D35" s="13">
        <v>0.69</v>
      </c>
      <c r="E35" s="12">
        <f t="shared" si="0"/>
        <v>6.7499573050526637E-4</v>
      </c>
      <c r="F35" s="9"/>
      <c r="G35" s="9"/>
      <c r="H35" s="9"/>
      <c r="I35" s="9"/>
      <c r="J35" s="3"/>
    </row>
    <row r="36" spans="1:10" ht="15.75" x14ac:dyDescent="0.25">
      <c r="A36" s="2" t="s">
        <v>75</v>
      </c>
      <c r="B36" s="6">
        <v>3</v>
      </c>
      <c r="C36" s="7" t="s">
        <v>25</v>
      </c>
      <c r="D36" s="12">
        <v>6.4740000000000002</v>
      </c>
      <c r="E36" s="12">
        <f t="shared" si="0"/>
        <v>6.3332208105668034E-3</v>
      </c>
      <c r="F36" s="3"/>
      <c r="G36" s="3"/>
      <c r="H36" s="3"/>
      <c r="I36" s="3"/>
      <c r="J36" s="3"/>
    </row>
    <row r="37" spans="1:10" ht="15.75" x14ac:dyDescent="0.25">
      <c r="A37" s="2" t="s">
        <v>76</v>
      </c>
      <c r="B37" s="6">
        <v>4</v>
      </c>
      <c r="C37" s="7" t="s">
        <v>26</v>
      </c>
      <c r="D37" s="12">
        <v>0.106</v>
      </c>
      <c r="E37" s="12">
        <f t="shared" si="0"/>
        <v>1.0369499628051918E-4</v>
      </c>
      <c r="F37" s="3"/>
      <c r="G37" s="3"/>
      <c r="H37" s="3"/>
      <c r="I37" s="3"/>
      <c r="J37" s="3"/>
    </row>
    <row r="38" spans="1:10" ht="15.75" x14ac:dyDescent="0.25">
      <c r="A38" s="2" t="s">
        <v>77</v>
      </c>
      <c r="B38" s="6">
        <v>5</v>
      </c>
      <c r="C38" s="7" t="s">
        <v>27</v>
      </c>
      <c r="D38" s="12">
        <v>0.70499999999999996</v>
      </c>
      <c r="E38" s="12">
        <f t="shared" si="0"/>
        <v>6.896695507336417E-4</v>
      </c>
      <c r="F38" s="3"/>
      <c r="G38" s="3"/>
      <c r="H38" s="3"/>
      <c r="I38" s="3"/>
      <c r="J38" s="3"/>
    </row>
    <row r="39" spans="1:10" ht="15.75" x14ac:dyDescent="0.25">
      <c r="A39" s="2" t="s">
        <v>78</v>
      </c>
      <c r="B39" s="6">
        <v>6</v>
      </c>
      <c r="C39" s="7" t="s">
        <v>28</v>
      </c>
      <c r="D39" s="12">
        <v>1.7999999999999999E-2</v>
      </c>
      <c r="E39" s="12">
        <f t="shared" si="0"/>
        <v>1.7608584274050428E-5</v>
      </c>
      <c r="F39" s="3"/>
      <c r="G39" s="3"/>
      <c r="H39" s="3"/>
      <c r="I39" s="3"/>
      <c r="J39" s="3"/>
    </row>
    <row r="40" spans="1:10" ht="15.75" x14ac:dyDescent="0.25">
      <c r="A40" s="2" t="s">
        <v>79</v>
      </c>
      <c r="B40" s="6">
        <v>7</v>
      </c>
      <c r="C40" s="7" t="s">
        <v>29</v>
      </c>
      <c r="D40" s="12">
        <v>544.70699999999999</v>
      </c>
      <c r="E40" s="12">
        <f t="shared" si="0"/>
        <v>0.53286217300917693</v>
      </c>
      <c r="F40" s="3"/>
      <c r="G40" s="3"/>
      <c r="H40" s="3"/>
      <c r="I40" s="3"/>
      <c r="J40" s="3"/>
    </row>
    <row r="41" spans="1:10" ht="15.75" x14ac:dyDescent="0.25">
      <c r="A41" s="2" t="s">
        <v>80</v>
      </c>
      <c r="B41" s="6">
        <v>8</v>
      </c>
      <c r="C41" s="7" t="s">
        <v>30</v>
      </c>
      <c r="D41" s="12">
        <v>0.14099999999999999</v>
      </c>
      <c r="E41" s="12">
        <f t="shared" si="0"/>
        <v>1.3793391014672835E-4</v>
      </c>
      <c r="F41" s="3"/>
      <c r="G41" s="3"/>
      <c r="H41" s="3"/>
      <c r="I41" s="3"/>
      <c r="J41" s="3"/>
    </row>
    <row r="42" spans="1:10" ht="15.75" x14ac:dyDescent="0.25">
      <c r="A42" s="2" t="s">
        <v>81</v>
      </c>
      <c r="B42" s="6">
        <v>9</v>
      </c>
      <c r="C42" s="7" t="s">
        <v>31</v>
      </c>
      <c r="D42" s="12">
        <v>108.801</v>
      </c>
      <c r="E42" s="12">
        <f t="shared" si="0"/>
        <v>0.1064350876444978</v>
      </c>
      <c r="F42" s="3"/>
      <c r="G42" s="3"/>
      <c r="H42" s="3"/>
      <c r="I42" s="3"/>
      <c r="J42" s="3"/>
    </row>
    <row r="43" spans="1:10" ht="15.75" x14ac:dyDescent="0.25">
      <c r="A43" s="2"/>
      <c r="B43" s="6">
        <v>10</v>
      </c>
      <c r="C43" s="7" t="s">
        <v>22</v>
      </c>
      <c r="D43" s="15">
        <v>0</v>
      </c>
      <c r="E43" s="12">
        <f t="shared" si="0"/>
        <v>0</v>
      </c>
      <c r="F43" s="3"/>
      <c r="G43" s="3"/>
      <c r="H43" s="3"/>
      <c r="I43" s="3"/>
      <c r="J43" s="3"/>
    </row>
    <row r="46" spans="1:10" ht="15.75" x14ac:dyDescent="0.25">
      <c r="B46" s="29" t="s">
        <v>71</v>
      </c>
      <c r="C46" s="29"/>
      <c r="D46" s="29"/>
      <c r="E46" s="29"/>
    </row>
    <row r="47" spans="1:10" ht="31.5" x14ac:dyDescent="0.25">
      <c r="B47" s="4" t="s">
        <v>40</v>
      </c>
      <c r="C47" s="5" t="s">
        <v>41</v>
      </c>
      <c r="D47" s="4" t="s">
        <v>36</v>
      </c>
      <c r="E47" s="4" t="s">
        <v>37</v>
      </c>
    </row>
    <row r="48" spans="1:10" ht="15.75" x14ac:dyDescent="0.25">
      <c r="B48" s="23" t="s">
        <v>39</v>
      </c>
      <c r="C48" s="24"/>
      <c r="D48" s="24"/>
      <c r="E48" s="25"/>
    </row>
    <row r="49" spans="1:5" ht="15.75" x14ac:dyDescent="0.25">
      <c r="A49" s="2" t="s">
        <v>61</v>
      </c>
      <c r="B49" s="6">
        <v>1</v>
      </c>
      <c r="C49" s="7" t="s">
        <v>0</v>
      </c>
      <c r="D49" s="12">
        <f>709.286339+0.000156</f>
        <v>709.28649499999995</v>
      </c>
      <c r="E49" s="12">
        <f>D49*1000000/(602.269209*1000000)</f>
        <v>1.1776901166468232</v>
      </c>
    </row>
    <row r="50" spans="1:5" ht="15.75" x14ac:dyDescent="0.25">
      <c r="A50" s="2" t="s">
        <v>62</v>
      </c>
      <c r="B50" s="6">
        <v>2</v>
      </c>
      <c r="C50" s="7" t="s">
        <v>1</v>
      </c>
      <c r="D50" s="12">
        <f>0.002271</f>
        <v>2.271E-3</v>
      </c>
      <c r="E50" s="12">
        <f t="shared" ref="E50:E86" si="1">D50*1000000/(602.269209*1000000)</f>
        <v>3.770739008508735E-6</v>
      </c>
    </row>
    <row r="51" spans="1:5" ht="15.75" x14ac:dyDescent="0.25">
      <c r="A51" s="2" t="s">
        <v>44</v>
      </c>
      <c r="B51" s="6">
        <v>3</v>
      </c>
      <c r="C51" s="7" t="s">
        <v>2</v>
      </c>
      <c r="D51" s="12">
        <f>4888.392205+0.000012</f>
        <v>4888.3922170000005</v>
      </c>
      <c r="E51" s="12">
        <f t="shared" si="1"/>
        <v>8.1166231710842798</v>
      </c>
    </row>
    <row r="52" spans="1:5" ht="15.75" x14ac:dyDescent="0.25">
      <c r="A52" s="2" t="s">
        <v>54</v>
      </c>
      <c r="B52" s="6">
        <v>4</v>
      </c>
      <c r="C52" s="7" t="s">
        <v>32</v>
      </c>
      <c r="D52" s="15">
        <f>0</f>
        <v>0</v>
      </c>
      <c r="E52" s="12">
        <f t="shared" si="1"/>
        <v>0</v>
      </c>
    </row>
    <row r="53" spans="1:5" ht="15.75" x14ac:dyDescent="0.25">
      <c r="A53" s="2" t="s">
        <v>55</v>
      </c>
      <c r="B53" s="6">
        <v>5</v>
      </c>
      <c r="C53" s="7" t="s">
        <v>33</v>
      </c>
      <c r="D53" s="15">
        <f>0</f>
        <v>0</v>
      </c>
      <c r="E53" s="12">
        <f t="shared" si="1"/>
        <v>0</v>
      </c>
    </row>
    <row r="54" spans="1:5" ht="15.75" x14ac:dyDescent="0.25">
      <c r="A54" s="2" t="s">
        <v>56</v>
      </c>
      <c r="B54" s="6">
        <v>6</v>
      </c>
      <c r="C54" s="7" t="s">
        <v>3</v>
      </c>
      <c r="D54" s="15">
        <f>0</f>
        <v>0</v>
      </c>
      <c r="E54" s="12">
        <f t="shared" si="1"/>
        <v>0</v>
      </c>
    </row>
    <row r="55" spans="1:5" ht="15.75" x14ac:dyDescent="0.25">
      <c r="A55" s="2" t="s">
        <v>50</v>
      </c>
      <c r="B55" s="6">
        <v>7</v>
      </c>
      <c r="C55" s="7" t="s">
        <v>34</v>
      </c>
      <c r="D55" s="12">
        <f>0.106973</f>
        <v>0.106973</v>
      </c>
      <c r="E55" s="12">
        <f t="shared" si="1"/>
        <v>1.7761658474557679E-4</v>
      </c>
    </row>
    <row r="56" spans="1:5" ht="15.75" x14ac:dyDescent="0.25">
      <c r="A56" s="2" t="s">
        <v>63</v>
      </c>
      <c r="B56" s="6">
        <v>8</v>
      </c>
      <c r="C56" s="7" t="s">
        <v>35</v>
      </c>
      <c r="D56" s="12">
        <f>0.08674</f>
        <v>8.6739999999999998E-2</v>
      </c>
      <c r="E56" s="12">
        <f t="shared" si="1"/>
        <v>1.440219734029272E-4</v>
      </c>
    </row>
    <row r="57" spans="1:5" ht="15.75" x14ac:dyDescent="0.25">
      <c r="A57" s="2" t="s">
        <v>45</v>
      </c>
      <c r="B57" s="6">
        <v>9</v>
      </c>
      <c r="C57" s="7" t="s">
        <v>4</v>
      </c>
      <c r="D57" s="12">
        <f>77.872978+0.000135</f>
        <v>77.873113000000004</v>
      </c>
      <c r="E57" s="12">
        <f t="shared" si="1"/>
        <v>0.12929950898419582</v>
      </c>
    </row>
    <row r="58" spans="1:5" ht="15.75" x14ac:dyDescent="0.25">
      <c r="A58" s="2" t="s">
        <v>59</v>
      </c>
      <c r="B58" s="6">
        <v>10</v>
      </c>
      <c r="C58" s="7" t="s">
        <v>5</v>
      </c>
      <c r="D58" s="12">
        <f>613841.82</f>
        <v>613841.81999999995</v>
      </c>
      <c r="E58" s="12">
        <f t="shared" si="1"/>
        <v>1019.2150135306021</v>
      </c>
    </row>
    <row r="59" spans="1:5" ht="15.75" x14ac:dyDescent="0.25">
      <c r="A59" s="2" t="s">
        <v>51</v>
      </c>
      <c r="B59" s="6">
        <v>11</v>
      </c>
      <c r="C59" s="7" t="s">
        <v>6</v>
      </c>
      <c r="D59" s="12">
        <f>7.136456+0.000039</f>
        <v>7.136495</v>
      </c>
      <c r="E59" s="12">
        <f t="shared" si="1"/>
        <v>1.1849343936824106E-2</v>
      </c>
    </row>
    <row r="60" spans="1:5" ht="15.75" x14ac:dyDescent="0.25">
      <c r="A60" s="2" t="s">
        <v>53</v>
      </c>
      <c r="B60" s="6">
        <v>12</v>
      </c>
      <c r="C60" s="7" t="s">
        <v>7</v>
      </c>
      <c r="D60" s="12">
        <f>0.000546</f>
        <v>5.4600000000000004E-4</v>
      </c>
      <c r="E60" s="12">
        <f t="shared" si="1"/>
        <v>9.0657133361768789E-7</v>
      </c>
    </row>
    <row r="61" spans="1:5" ht="15.75" x14ac:dyDescent="0.25">
      <c r="A61" s="2" t="s">
        <v>43</v>
      </c>
      <c r="B61" s="6">
        <v>13</v>
      </c>
      <c r="C61" s="7" t="s">
        <v>8</v>
      </c>
      <c r="D61" s="12">
        <f>4738.058178+0.935073</f>
        <v>4738.9932509999999</v>
      </c>
      <c r="E61" s="12">
        <f t="shared" si="1"/>
        <v>7.8685630614730631</v>
      </c>
    </row>
    <row r="62" spans="1:5" ht="15.75" x14ac:dyDescent="0.25">
      <c r="A62" s="2" t="s">
        <v>60</v>
      </c>
      <c r="B62" s="6">
        <v>14</v>
      </c>
      <c r="C62" s="7" t="s">
        <v>9</v>
      </c>
      <c r="D62" s="15">
        <v>0</v>
      </c>
      <c r="E62" s="12">
        <f t="shared" si="1"/>
        <v>0</v>
      </c>
    </row>
    <row r="63" spans="1:5" ht="15.75" x14ac:dyDescent="0.25">
      <c r="A63" s="2" t="s">
        <v>52</v>
      </c>
      <c r="B63" s="6">
        <v>15</v>
      </c>
      <c r="C63" s="7" t="s">
        <v>10</v>
      </c>
      <c r="D63" s="12">
        <f>0.016989+0</f>
        <v>1.6989000000000001E-2</v>
      </c>
      <c r="E63" s="12">
        <f t="shared" si="1"/>
        <v>2.8208315726796519E-5</v>
      </c>
    </row>
    <row r="64" spans="1:5" ht="15.75" x14ac:dyDescent="0.25">
      <c r="A64" s="2" t="s">
        <v>48</v>
      </c>
      <c r="B64" s="6">
        <v>16</v>
      </c>
      <c r="C64" s="7" t="s">
        <v>11</v>
      </c>
      <c r="D64" s="12">
        <f>0.601552</f>
        <v>0.60155199999999998</v>
      </c>
      <c r="E64" s="12">
        <f t="shared" si="1"/>
        <v>9.9880915545858505E-4</v>
      </c>
    </row>
    <row r="65" spans="1:5" ht="15.75" x14ac:dyDescent="0.25">
      <c r="A65" s="2" t="s">
        <v>64</v>
      </c>
      <c r="B65" s="6">
        <v>17</v>
      </c>
      <c r="C65" s="7" t="s">
        <v>12</v>
      </c>
      <c r="D65" s="15">
        <v>0</v>
      </c>
      <c r="E65" s="12">
        <f t="shared" si="1"/>
        <v>0</v>
      </c>
    </row>
    <row r="66" spans="1:5" ht="15.75" x14ac:dyDescent="0.25">
      <c r="A66" s="2" t="s">
        <v>47</v>
      </c>
      <c r="B66" s="6">
        <v>18</v>
      </c>
      <c r="C66" s="7" t="s">
        <v>13</v>
      </c>
      <c r="D66" s="12">
        <f>0.0411426</f>
        <v>4.1142600000000001E-2</v>
      </c>
      <c r="E66" s="12">
        <f t="shared" si="1"/>
        <v>6.8312640568679649E-5</v>
      </c>
    </row>
    <row r="67" spans="1:5" ht="15.75" x14ac:dyDescent="0.25">
      <c r="A67" s="2" t="s">
        <v>49</v>
      </c>
      <c r="B67" s="6">
        <v>19</v>
      </c>
      <c r="C67" s="7" t="s">
        <v>14</v>
      </c>
      <c r="D67" s="12">
        <f>0.585518</f>
        <v>0.58551799999999998</v>
      </c>
      <c r="E67" s="12">
        <f t="shared" si="1"/>
        <v>9.721865093720904E-4</v>
      </c>
    </row>
    <row r="68" spans="1:5" ht="15.75" x14ac:dyDescent="0.25">
      <c r="A68" s="2" t="s">
        <v>65</v>
      </c>
      <c r="B68" s="6">
        <v>20</v>
      </c>
      <c r="C68" s="7" t="s">
        <v>15</v>
      </c>
      <c r="D68" s="15">
        <v>0</v>
      </c>
      <c r="E68" s="12">
        <f t="shared" si="1"/>
        <v>0</v>
      </c>
    </row>
    <row r="69" spans="1:5" ht="15.75" x14ac:dyDescent="0.25">
      <c r="A69" s="2" t="s">
        <v>66</v>
      </c>
      <c r="B69" s="6">
        <v>21</v>
      </c>
      <c r="C69" s="7" t="s">
        <v>16</v>
      </c>
      <c r="D69" s="15">
        <v>0</v>
      </c>
      <c r="E69" s="12">
        <f t="shared" si="1"/>
        <v>0</v>
      </c>
    </row>
    <row r="70" spans="1:5" ht="15.75" x14ac:dyDescent="0.25">
      <c r="A70" s="2" t="s">
        <v>57</v>
      </c>
      <c r="B70" s="6">
        <v>22</v>
      </c>
      <c r="C70" s="7" t="s">
        <v>17</v>
      </c>
      <c r="D70" s="15">
        <f>0+0</f>
        <v>0</v>
      </c>
      <c r="E70" s="12">
        <f t="shared" si="1"/>
        <v>0</v>
      </c>
    </row>
    <row r="71" spans="1:5" ht="15.75" x14ac:dyDescent="0.25">
      <c r="A71" s="2" t="s">
        <v>67</v>
      </c>
      <c r="B71" s="6">
        <v>23</v>
      </c>
      <c r="C71" s="7" t="s">
        <v>18</v>
      </c>
      <c r="D71" s="15">
        <v>0</v>
      </c>
      <c r="E71" s="12">
        <f t="shared" si="1"/>
        <v>0</v>
      </c>
    </row>
    <row r="72" spans="1:5" ht="15.75" x14ac:dyDescent="0.25">
      <c r="A72" s="2" t="s">
        <v>58</v>
      </c>
      <c r="B72" s="6">
        <v>24</v>
      </c>
      <c r="C72" s="7" t="s">
        <v>19</v>
      </c>
      <c r="D72" s="15">
        <v>0</v>
      </c>
      <c r="E72" s="12">
        <f t="shared" si="1"/>
        <v>0</v>
      </c>
    </row>
    <row r="73" spans="1:5" ht="15.75" x14ac:dyDescent="0.25">
      <c r="A73" s="2" t="s">
        <v>68</v>
      </c>
      <c r="B73" s="6">
        <v>25</v>
      </c>
      <c r="C73" s="7" t="s">
        <v>20</v>
      </c>
      <c r="D73" s="15">
        <v>0</v>
      </c>
      <c r="E73" s="12">
        <f t="shared" si="1"/>
        <v>0</v>
      </c>
    </row>
    <row r="74" spans="1:5" ht="15.75" x14ac:dyDescent="0.25">
      <c r="A74" s="2" t="s">
        <v>46</v>
      </c>
      <c r="B74" s="6">
        <v>26</v>
      </c>
      <c r="C74" s="7" t="s">
        <v>21</v>
      </c>
      <c r="D74" s="12">
        <f>0.813474</f>
        <v>0.81347400000000003</v>
      </c>
      <c r="E74" s="12">
        <f t="shared" si="1"/>
        <v>1.350681701544533E-3</v>
      </c>
    </row>
    <row r="75" spans="1:5" ht="15.75" x14ac:dyDescent="0.25">
      <c r="A75" s="2"/>
      <c r="B75" s="6">
        <v>27</v>
      </c>
      <c r="C75" s="7" t="s">
        <v>22</v>
      </c>
      <c r="D75" s="15">
        <v>0</v>
      </c>
      <c r="E75" s="12">
        <f t="shared" si="1"/>
        <v>0</v>
      </c>
    </row>
    <row r="76" spans="1:5" ht="15.75" x14ac:dyDescent="0.25">
      <c r="B76" s="26" t="s">
        <v>38</v>
      </c>
      <c r="C76" s="27"/>
      <c r="D76" s="27"/>
      <c r="E76" s="28"/>
    </row>
    <row r="77" spans="1:5" ht="15.75" x14ac:dyDescent="0.25">
      <c r="A77" s="2" t="s">
        <v>73</v>
      </c>
      <c r="B77" s="6">
        <v>1</v>
      </c>
      <c r="C77" s="7" t="s">
        <v>23</v>
      </c>
      <c r="D77" s="12">
        <f>0.734</f>
        <v>0.73399999999999999</v>
      </c>
      <c r="E77" s="12">
        <f t="shared" si="1"/>
        <v>1.2187241005043644E-3</v>
      </c>
    </row>
    <row r="78" spans="1:5" ht="63" x14ac:dyDescent="0.25">
      <c r="A78" s="14" t="s">
        <v>74</v>
      </c>
      <c r="B78" s="4">
        <v>2</v>
      </c>
      <c r="C78" s="8" t="s">
        <v>24</v>
      </c>
      <c r="D78" s="13">
        <f>10.332</f>
        <v>10.332000000000001</v>
      </c>
      <c r="E78" s="12">
        <f t="shared" si="1"/>
        <v>1.7155119082303941E-2</v>
      </c>
    </row>
    <row r="79" spans="1:5" ht="15.75" x14ac:dyDescent="0.25">
      <c r="A79" s="2" t="s">
        <v>75</v>
      </c>
      <c r="B79" s="6">
        <v>3</v>
      </c>
      <c r="C79" s="7" t="s">
        <v>25</v>
      </c>
      <c r="D79" s="12">
        <v>19.367999999999999</v>
      </c>
      <c r="E79" s="12">
        <f t="shared" si="1"/>
        <v>3.2158376537559305E-2</v>
      </c>
    </row>
    <row r="80" spans="1:5" ht="15.75" x14ac:dyDescent="0.25">
      <c r="A80" s="2" t="s">
        <v>76</v>
      </c>
      <c r="B80" s="6">
        <v>4</v>
      </c>
      <c r="C80" s="7" t="s">
        <v>26</v>
      </c>
      <c r="D80" s="12">
        <v>6.7665000000000003E-2</v>
      </c>
      <c r="E80" s="12">
        <f t="shared" si="1"/>
        <v>1.1235009027333489E-4</v>
      </c>
    </row>
    <row r="81" spans="1:5" ht="15.75" x14ac:dyDescent="0.25">
      <c r="A81" s="2" t="s">
        <v>77</v>
      </c>
      <c r="B81" s="6">
        <v>5</v>
      </c>
      <c r="C81" s="7" t="s">
        <v>27</v>
      </c>
      <c r="D81" s="12">
        <v>9.2240000000000002</v>
      </c>
      <c r="E81" s="12">
        <f t="shared" si="1"/>
        <v>1.5315410222142039E-2</v>
      </c>
    </row>
    <row r="82" spans="1:5" ht="15.75" x14ac:dyDescent="0.25">
      <c r="A82" s="2" t="s">
        <v>78</v>
      </c>
      <c r="B82" s="6">
        <v>6</v>
      </c>
      <c r="C82" s="7" t="s">
        <v>28</v>
      </c>
      <c r="D82" s="12">
        <v>0.247</v>
      </c>
      <c r="E82" s="12">
        <f t="shared" si="1"/>
        <v>4.1011560330323979E-4</v>
      </c>
    </row>
    <row r="83" spans="1:5" ht="15.75" x14ac:dyDescent="0.25">
      <c r="A83" s="2" t="s">
        <v>79</v>
      </c>
      <c r="B83" s="6">
        <v>7</v>
      </c>
      <c r="C83" s="7" t="s">
        <v>29</v>
      </c>
      <c r="D83" s="12">
        <v>327.34800000000001</v>
      </c>
      <c r="E83" s="12">
        <f t="shared" si="1"/>
        <v>0.54352438263201996</v>
      </c>
    </row>
    <row r="84" spans="1:5" ht="15.75" x14ac:dyDescent="0.25">
      <c r="A84" s="2" t="s">
        <v>80</v>
      </c>
      <c r="B84" s="6">
        <v>8</v>
      </c>
      <c r="C84" s="7" t="s">
        <v>30</v>
      </c>
      <c r="D84" s="12">
        <v>1.855639</v>
      </c>
      <c r="E84" s="12">
        <f t="shared" si="1"/>
        <v>3.0810789797490711E-3</v>
      </c>
    </row>
    <row r="85" spans="1:5" ht="15.75" x14ac:dyDescent="0.25">
      <c r="A85" s="2" t="s">
        <v>81</v>
      </c>
      <c r="B85" s="6">
        <v>9</v>
      </c>
      <c r="C85" s="7" t="s">
        <v>31</v>
      </c>
      <c r="D85" s="12">
        <v>125.04300000000001</v>
      </c>
      <c r="E85" s="12">
        <f t="shared" si="1"/>
        <v>0.20761977888197169</v>
      </c>
    </row>
    <row r="86" spans="1:5" ht="15.75" x14ac:dyDescent="0.25">
      <c r="A86" s="2"/>
      <c r="B86" s="6">
        <v>10</v>
      </c>
      <c r="C86" s="7" t="s">
        <v>22</v>
      </c>
      <c r="D86" s="15">
        <v>0</v>
      </c>
      <c r="E86" s="12">
        <f t="shared" si="1"/>
        <v>0</v>
      </c>
    </row>
    <row r="88" spans="1:5" ht="15.75" x14ac:dyDescent="0.25">
      <c r="B88" s="29" t="s">
        <v>72</v>
      </c>
      <c r="C88" s="29"/>
      <c r="D88" s="29"/>
      <c r="E88" s="29"/>
    </row>
    <row r="89" spans="1:5" ht="31.5" x14ac:dyDescent="0.25">
      <c r="B89" s="4" t="s">
        <v>40</v>
      </c>
      <c r="C89" s="5" t="s">
        <v>41</v>
      </c>
      <c r="D89" s="4" t="s">
        <v>36</v>
      </c>
      <c r="E89" s="4" t="s">
        <v>37</v>
      </c>
    </row>
    <row r="90" spans="1:5" ht="15.75" x14ac:dyDescent="0.25">
      <c r="B90" s="23" t="s">
        <v>39</v>
      </c>
      <c r="C90" s="24"/>
      <c r="D90" s="24"/>
      <c r="E90" s="25"/>
    </row>
    <row r="91" spans="1:5" ht="15.75" x14ac:dyDescent="0.25">
      <c r="A91" s="2" t="s">
        <v>61</v>
      </c>
      <c r="B91" s="6">
        <v>1</v>
      </c>
      <c r="C91" s="7" t="s">
        <v>0</v>
      </c>
      <c r="D91" s="12">
        <f>827.0689</f>
        <v>827.06889999999999</v>
      </c>
      <c r="E91" s="12">
        <f>D91*1000000/(502.177131*1000000)</f>
        <v>1.6469664764562926</v>
      </c>
    </row>
    <row r="92" spans="1:5" ht="15.75" x14ac:dyDescent="0.25">
      <c r="A92" s="2" t="s">
        <v>62</v>
      </c>
      <c r="B92" s="6">
        <v>2</v>
      </c>
      <c r="C92" s="7" t="s">
        <v>1</v>
      </c>
      <c r="D92" s="12">
        <f>0.000062</f>
        <v>6.2000000000000003E-5</v>
      </c>
      <c r="E92" s="12">
        <f t="shared" ref="E92:E117" si="2">D92*1000000/(502.177131*1000000)</f>
        <v>1.2346241230965175E-7</v>
      </c>
    </row>
    <row r="93" spans="1:5" ht="15.75" x14ac:dyDescent="0.25">
      <c r="A93" s="2" t="s">
        <v>44</v>
      </c>
      <c r="B93" s="6">
        <v>3</v>
      </c>
      <c r="C93" s="7" t="s">
        <v>2</v>
      </c>
      <c r="D93" s="12">
        <f>6748.5165</f>
        <v>6748.5164999999997</v>
      </c>
      <c r="E93" s="12">
        <f t="shared" si="2"/>
        <v>13.438518170991742</v>
      </c>
    </row>
    <row r="94" spans="1:5" ht="15.75" x14ac:dyDescent="0.25">
      <c r="A94" s="2" t="s">
        <v>54</v>
      </c>
      <c r="B94" s="6">
        <v>4</v>
      </c>
      <c r="C94" s="7" t="s">
        <v>32</v>
      </c>
      <c r="D94" s="15">
        <f>0.00046</f>
        <v>4.6000000000000001E-4</v>
      </c>
      <c r="E94" s="12">
        <f t="shared" si="2"/>
        <v>9.1601144616838392E-7</v>
      </c>
    </row>
    <row r="95" spans="1:5" ht="15.75" x14ac:dyDescent="0.25">
      <c r="A95" s="2" t="s">
        <v>55</v>
      </c>
      <c r="B95" s="6">
        <v>5</v>
      </c>
      <c r="C95" s="7" t="s">
        <v>33</v>
      </c>
      <c r="D95" s="15">
        <f>0.001252</f>
        <v>1.2520000000000001E-3</v>
      </c>
      <c r="E95" s="12">
        <f t="shared" si="2"/>
        <v>2.493144196962645E-6</v>
      </c>
    </row>
    <row r="96" spans="1:5" ht="15.75" x14ac:dyDescent="0.25">
      <c r="A96" s="2" t="s">
        <v>56</v>
      </c>
      <c r="B96" s="6">
        <v>6</v>
      </c>
      <c r="C96" s="7" t="s">
        <v>3</v>
      </c>
      <c r="D96" s="15">
        <f>0.00005</f>
        <v>5.0000000000000002E-5</v>
      </c>
      <c r="E96" s="12">
        <f t="shared" si="2"/>
        <v>9.9566461540041735E-8</v>
      </c>
    </row>
    <row r="97" spans="1:5" ht="15.75" x14ac:dyDescent="0.25">
      <c r="A97" s="2" t="s">
        <v>50</v>
      </c>
      <c r="B97" s="6">
        <v>7</v>
      </c>
      <c r="C97" s="7" t="s">
        <v>34</v>
      </c>
      <c r="D97" s="12">
        <f>0.00802</f>
        <v>8.0199999999999994E-3</v>
      </c>
      <c r="E97" s="12">
        <f t="shared" si="2"/>
        <v>1.5970460431022693E-5</v>
      </c>
    </row>
    <row r="98" spans="1:5" ht="15.75" x14ac:dyDescent="0.25">
      <c r="A98" s="2" t="s">
        <v>63</v>
      </c>
      <c r="B98" s="6">
        <v>8</v>
      </c>
      <c r="C98" s="7" t="s">
        <v>35</v>
      </c>
      <c r="D98" s="12">
        <f>0.000166</f>
        <v>1.66E-4</v>
      </c>
      <c r="E98" s="12">
        <f t="shared" si="2"/>
        <v>3.3056065231293855E-7</v>
      </c>
    </row>
    <row r="99" spans="1:5" ht="15.75" x14ac:dyDescent="0.25">
      <c r="A99" s="2" t="s">
        <v>45</v>
      </c>
      <c r="B99" s="6">
        <v>9</v>
      </c>
      <c r="C99" s="7" t="s">
        <v>4</v>
      </c>
      <c r="D99" s="12">
        <f>64.87416</f>
        <v>64.874160000000003</v>
      </c>
      <c r="E99" s="12">
        <f t="shared" si="2"/>
        <v>0.12918581113165029</v>
      </c>
    </row>
    <row r="100" spans="1:5" ht="15.75" x14ac:dyDescent="0.25">
      <c r="A100" s="2" t="s">
        <v>59</v>
      </c>
      <c r="B100" s="6">
        <v>10</v>
      </c>
      <c r="C100" s="7" t="s">
        <v>5</v>
      </c>
      <c r="D100" s="12">
        <f>492704.842+0</f>
        <v>492704.842</v>
      </c>
      <c r="E100" s="12">
        <f t="shared" si="2"/>
        <v>981.13755403170683</v>
      </c>
    </row>
    <row r="101" spans="1:5" ht="15.75" x14ac:dyDescent="0.25">
      <c r="A101" s="2" t="s">
        <v>51</v>
      </c>
      <c r="B101" s="6">
        <v>11</v>
      </c>
      <c r="C101" s="7" t="s">
        <v>6</v>
      </c>
      <c r="D101" s="12">
        <f>5.930646</f>
        <v>5.9306460000000003</v>
      </c>
      <c r="E101" s="12">
        <f t="shared" si="2"/>
        <v>1.1809868737332047E-2</v>
      </c>
    </row>
    <row r="102" spans="1:5" ht="15.75" x14ac:dyDescent="0.25">
      <c r="A102" s="2" t="s">
        <v>53</v>
      </c>
      <c r="B102" s="6">
        <v>12</v>
      </c>
      <c r="C102" s="7" t="s">
        <v>7</v>
      </c>
      <c r="D102" s="12">
        <f>0.00816</f>
        <v>8.1600000000000006E-3</v>
      </c>
      <c r="E102" s="12">
        <f t="shared" si="2"/>
        <v>1.6249246523334813E-5</v>
      </c>
    </row>
    <row r="103" spans="1:5" ht="15.75" x14ac:dyDescent="0.25">
      <c r="A103" s="2" t="s">
        <v>43</v>
      </c>
      <c r="B103" s="6">
        <v>13</v>
      </c>
      <c r="C103" s="7" t="s">
        <v>8</v>
      </c>
      <c r="D103" s="12">
        <f>3573.605654+1.295492</f>
        <v>3574.9011460000002</v>
      </c>
      <c r="E103" s="12">
        <f t="shared" si="2"/>
        <v>7.1188051492532027</v>
      </c>
    </row>
    <row r="104" spans="1:5" ht="15.75" x14ac:dyDescent="0.25">
      <c r="A104" s="2" t="s">
        <v>60</v>
      </c>
      <c r="B104" s="6">
        <v>14</v>
      </c>
      <c r="C104" s="7" t="s">
        <v>9</v>
      </c>
      <c r="D104" s="15">
        <v>0</v>
      </c>
      <c r="E104" s="12">
        <f t="shared" si="2"/>
        <v>0</v>
      </c>
    </row>
    <row r="105" spans="1:5" ht="15.75" x14ac:dyDescent="0.25">
      <c r="A105" s="2" t="s">
        <v>52</v>
      </c>
      <c r="B105" s="6">
        <v>15</v>
      </c>
      <c r="C105" s="7" t="s">
        <v>10</v>
      </c>
      <c r="D105" s="12">
        <f>0.00215</f>
        <v>2.15E-3</v>
      </c>
      <c r="E105" s="12">
        <f t="shared" si="2"/>
        <v>4.2813578462217947E-6</v>
      </c>
    </row>
    <row r="106" spans="1:5" ht="15.75" x14ac:dyDescent="0.25">
      <c r="A106" s="2" t="s">
        <v>48</v>
      </c>
      <c r="B106" s="6">
        <v>16</v>
      </c>
      <c r="C106" s="7" t="s">
        <v>11</v>
      </c>
      <c r="D106" s="12">
        <f>0.4336</f>
        <v>0.43359999999999999</v>
      </c>
      <c r="E106" s="12">
        <f t="shared" si="2"/>
        <v>8.6344035447524195E-4</v>
      </c>
    </row>
    <row r="107" spans="1:5" ht="15.75" x14ac:dyDescent="0.25">
      <c r="A107" s="2" t="s">
        <v>64</v>
      </c>
      <c r="B107" s="6">
        <v>17</v>
      </c>
      <c r="C107" s="7" t="s">
        <v>12</v>
      </c>
      <c r="D107" s="12">
        <v>0</v>
      </c>
      <c r="E107" s="12">
        <f t="shared" si="2"/>
        <v>0</v>
      </c>
    </row>
    <row r="108" spans="1:5" ht="15.75" x14ac:dyDescent="0.25">
      <c r="A108" s="2" t="s">
        <v>47</v>
      </c>
      <c r="B108" s="6">
        <v>18</v>
      </c>
      <c r="C108" s="7" t="s">
        <v>13</v>
      </c>
      <c r="D108" s="12">
        <f>0.0244</f>
        <v>2.4400000000000002E-2</v>
      </c>
      <c r="E108" s="12">
        <f t="shared" si="2"/>
        <v>4.8588433231540367E-5</v>
      </c>
    </row>
    <row r="109" spans="1:5" ht="15.75" x14ac:dyDescent="0.25">
      <c r="A109" s="2" t="s">
        <v>49</v>
      </c>
      <c r="B109" s="6">
        <v>19</v>
      </c>
      <c r="C109" s="7" t="s">
        <v>14</v>
      </c>
      <c r="D109" s="12">
        <f>0.4674</f>
        <v>0.46739999999999998</v>
      </c>
      <c r="E109" s="12">
        <f t="shared" si="2"/>
        <v>9.3074728247631014E-4</v>
      </c>
    </row>
    <row r="110" spans="1:5" ht="15.75" x14ac:dyDescent="0.25">
      <c r="A110" s="2" t="s">
        <v>65</v>
      </c>
      <c r="B110" s="6">
        <v>20</v>
      </c>
      <c r="C110" s="7" t="s">
        <v>15</v>
      </c>
      <c r="D110" s="15">
        <v>0</v>
      </c>
      <c r="E110" s="12">
        <f t="shared" si="2"/>
        <v>0</v>
      </c>
    </row>
    <row r="111" spans="1:5" ht="15.75" x14ac:dyDescent="0.25">
      <c r="A111" s="2" t="s">
        <v>66</v>
      </c>
      <c r="B111" s="6">
        <v>21</v>
      </c>
      <c r="C111" s="7" t="s">
        <v>16</v>
      </c>
      <c r="D111" s="15">
        <f>0</f>
        <v>0</v>
      </c>
      <c r="E111" s="12">
        <f t="shared" si="2"/>
        <v>0</v>
      </c>
    </row>
    <row r="112" spans="1:5" ht="15.75" x14ac:dyDescent="0.25">
      <c r="A112" s="2" t="s">
        <v>57</v>
      </c>
      <c r="B112" s="6">
        <v>22</v>
      </c>
      <c r="C112" s="7" t="s">
        <v>17</v>
      </c>
      <c r="D112" s="12">
        <f>0.0017</f>
        <v>1.6999999999999999E-3</v>
      </c>
      <c r="E112" s="12">
        <f t="shared" si="2"/>
        <v>3.3852596923614191E-6</v>
      </c>
    </row>
    <row r="113" spans="1:5" ht="15.75" x14ac:dyDescent="0.25">
      <c r="A113" s="2" t="s">
        <v>67</v>
      </c>
      <c r="B113" s="6">
        <v>23</v>
      </c>
      <c r="C113" s="7" t="s">
        <v>18</v>
      </c>
      <c r="D113" s="15">
        <v>0</v>
      </c>
      <c r="E113" s="12">
        <f t="shared" si="2"/>
        <v>0</v>
      </c>
    </row>
    <row r="114" spans="1:5" ht="15.75" x14ac:dyDescent="0.25">
      <c r="A114" s="2" t="s">
        <v>58</v>
      </c>
      <c r="B114" s="6">
        <v>24</v>
      </c>
      <c r="C114" s="7" t="s">
        <v>19</v>
      </c>
      <c r="D114" s="15">
        <v>0</v>
      </c>
      <c r="E114" s="12">
        <f t="shared" si="2"/>
        <v>0</v>
      </c>
    </row>
    <row r="115" spans="1:5" ht="15.75" x14ac:dyDescent="0.25">
      <c r="A115" s="2" t="s">
        <v>68</v>
      </c>
      <c r="B115" s="6">
        <v>25</v>
      </c>
      <c r="C115" s="7" t="s">
        <v>20</v>
      </c>
      <c r="D115" s="15">
        <f>0+0</f>
        <v>0</v>
      </c>
      <c r="E115" s="12">
        <f t="shared" si="2"/>
        <v>0</v>
      </c>
    </row>
    <row r="116" spans="1:5" ht="15.75" x14ac:dyDescent="0.25">
      <c r="A116" s="2" t="s">
        <v>46</v>
      </c>
      <c r="B116" s="6">
        <v>26</v>
      </c>
      <c r="C116" s="7" t="s">
        <v>21</v>
      </c>
      <c r="D116" s="12">
        <f>0.6412</f>
        <v>0.64119999999999999</v>
      </c>
      <c r="E116" s="12">
        <f t="shared" si="2"/>
        <v>1.2768403027894953E-3</v>
      </c>
    </row>
    <row r="117" spans="1:5" ht="15.75" x14ac:dyDescent="0.25">
      <c r="A117" s="2"/>
      <c r="B117" s="6">
        <v>27</v>
      </c>
      <c r="C117" s="7" t="s">
        <v>22</v>
      </c>
      <c r="D117" s="15">
        <v>0</v>
      </c>
      <c r="E117" s="12">
        <f t="shared" si="2"/>
        <v>0</v>
      </c>
    </row>
    <row r="118" spans="1:5" ht="15.75" x14ac:dyDescent="0.25">
      <c r="B118" s="26" t="s">
        <v>82</v>
      </c>
      <c r="C118" s="27"/>
      <c r="D118" s="27"/>
      <c r="E118" s="28"/>
    </row>
    <row r="119" spans="1:5" ht="15.75" x14ac:dyDescent="0.25">
      <c r="B119" s="6">
        <v>1</v>
      </c>
      <c r="C119" s="7" t="s">
        <v>23</v>
      </c>
      <c r="D119" s="6" t="s">
        <v>69</v>
      </c>
      <c r="E119" s="6" t="s">
        <v>69</v>
      </c>
    </row>
    <row r="120" spans="1:5" ht="63" x14ac:dyDescent="0.25">
      <c r="B120" s="4">
        <v>2</v>
      </c>
      <c r="C120" s="8" t="s">
        <v>24</v>
      </c>
      <c r="D120" s="4" t="s">
        <v>69</v>
      </c>
      <c r="E120" s="4" t="s">
        <v>69</v>
      </c>
    </row>
    <row r="121" spans="1:5" ht="15.75" x14ac:dyDescent="0.25">
      <c r="B121" s="6">
        <v>3</v>
      </c>
      <c r="C121" s="7" t="s">
        <v>25</v>
      </c>
      <c r="D121" s="6" t="s">
        <v>69</v>
      </c>
      <c r="E121" s="6" t="s">
        <v>69</v>
      </c>
    </row>
    <row r="122" spans="1:5" ht="15.75" x14ac:dyDescent="0.25">
      <c r="B122" s="6">
        <v>4</v>
      </c>
      <c r="C122" s="7" t="s">
        <v>26</v>
      </c>
      <c r="D122" s="6" t="s">
        <v>69</v>
      </c>
      <c r="E122" s="6" t="s">
        <v>69</v>
      </c>
    </row>
    <row r="123" spans="1:5" ht="15.75" x14ac:dyDescent="0.25">
      <c r="B123" s="6">
        <v>5</v>
      </c>
      <c r="C123" s="7" t="s">
        <v>27</v>
      </c>
      <c r="D123" s="6" t="s">
        <v>69</v>
      </c>
      <c r="E123" s="6" t="s">
        <v>69</v>
      </c>
    </row>
    <row r="124" spans="1:5" ht="15.75" x14ac:dyDescent="0.25">
      <c r="B124" s="6">
        <v>6</v>
      </c>
      <c r="C124" s="7" t="s">
        <v>28</v>
      </c>
      <c r="D124" s="6" t="s">
        <v>69</v>
      </c>
      <c r="E124" s="6" t="s">
        <v>69</v>
      </c>
    </row>
    <row r="125" spans="1:5" ht="15.75" x14ac:dyDescent="0.25">
      <c r="B125" s="6">
        <v>7</v>
      </c>
      <c r="C125" s="7" t="s">
        <v>29</v>
      </c>
      <c r="D125" s="6" t="s">
        <v>69</v>
      </c>
      <c r="E125" s="6" t="s">
        <v>69</v>
      </c>
    </row>
    <row r="126" spans="1:5" ht="15.75" x14ac:dyDescent="0.25">
      <c r="B126" s="6">
        <v>8</v>
      </c>
      <c r="C126" s="7" t="s">
        <v>30</v>
      </c>
      <c r="D126" s="6" t="s">
        <v>69</v>
      </c>
      <c r="E126" s="6" t="s">
        <v>69</v>
      </c>
    </row>
    <row r="127" spans="1:5" ht="15.75" x14ac:dyDescent="0.25">
      <c r="B127" s="6">
        <v>9</v>
      </c>
      <c r="C127" s="7" t="s">
        <v>31</v>
      </c>
      <c r="D127" s="6" t="s">
        <v>69</v>
      </c>
      <c r="E127" s="6" t="s">
        <v>69</v>
      </c>
    </row>
    <row r="128" spans="1:5" ht="15.75" x14ac:dyDescent="0.25">
      <c r="B128" s="6">
        <v>10</v>
      </c>
      <c r="C128" s="7" t="s">
        <v>22</v>
      </c>
      <c r="D128" s="6" t="s">
        <v>69</v>
      </c>
      <c r="E128" s="6" t="s">
        <v>69</v>
      </c>
    </row>
    <row r="129" spans="1:7" ht="93.6" customHeight="1" x14ac:dyDescent="0.25">
      <c r="B129" s="21" t="s">
        <v>84</v>
      </c>
      <c r="C129" s="21"/>
      <c r="D129" s="21"/>
      <c r="E129" s="21"/>
      <c r="F129" s="21"/>
      <c r="G129" s="22"/>
    </row>
    <row r="130" spans="1:7" ht="15" customHeight="1" x14ac:dyDescent="0.25">
      <c r="B130" s="1"/>
      <c r="C130" s="1"/>
      <c r="D130" s="1"/>
      <c r="E130" s="1"/>
      <c r="F130" s="1"/>
      <c r="G130" s="11"/>
    </row>
    <row r="131" spans="1:7" ht="15" customHeight="1" x14ac:dyDescent="0.25">
      <c r="B131" s="1"/>
      <c r="C131" s="1"/>
      <c r="D131" s="1"/>
      <c r="E131" s="1"/>
      <c r="F131" s="1"/>
      <c r="G131" s="11"/>
    </row>
    <row r="132" spans="1:7" ht="15.75" x14ac:dyDescent="0.25">
      <c r="B132" s="16" t="s">
        <v>83</v>
      </c>
      <c r="C132" s="17"/>
    </row>
    <row r="133" spans="1:7" ht="15.75" x14ac:dyDescent="0.25">
      <c r="B133" s="23" t="s">
        <v>39</v>
      </c>
      <c r="C133" s="24"/>
      <c r="D133" s="24"/>
      <c r="E133" s="25"/>
    </row>
    <row r="134" spans="1:7" ht="15.75" x14ac:dyDescent="0.25">
      <c r="A134" s="2" t="s">
        <v>61</v>
      </c>
      <c r="B134" s="6">
        <v>1</v>
      </c>
      <c r="C134" s="7" t="s">
        <v>0</v>
      </c>
      <c r="D134" s="12">
        <f>D6+D49+D91</f>
        <v>3599.9933949999995</v>
      </c>
      <c r="E134" s="12">
        <f>D134*1000000/(2126.675028*1000000)</f>
        <v>1.692780207413993</v>
      </c>
    </row>
    <row r="135" spans="1:7" ht="15.75" x14ac:dyDescent="0.25">
      <c r="A135" s="2" t="s">
        <v>62</v>
      </c>
      <c r="B135" s="6">
        <v>2</v>
      </c>
      <c r="C135" s="7" t="s">
        <v>1</v>
      </c>
      <c r="D135" s="12">
        <f t="shared" ref="D135:D160" si="3">D7+D50+D92</f>
        <v>0.215333</v>
      </c>
      <c r="E135" s="12">
        <f t="shared" ref="E135:E171" si="4">D135*1000000/(2126.675028*1000000)</f>
        <v>1.0125336366154012E-4</v>
      </c>
    </row>
    <row r="136" spans="1:7" ht="15.75" x14ac:dyDescent="0.25">
      <c r="A136" s="2" t="s">
        <v>44</v>
      </c>
      <c r="B136" s="6">
        <v>3</v>
      </c>
      <c r="C136" s="7" t="s">
        <v>2</v>
      </c>
      <c r="D136" s="12">
        <f>D8+D51+D93</f>
        <v>29488.575717</v>
      </c>
      <c r="E136" s="12">
        <f t="shared" si="4"/>
        <v>13.866046917723999</v>
      </c>
    </row>
    <row r="137" spans="1:7" ht="15.75" x14ac:dyDescent="0.25">
      <c r="A137" s="2" t="s">
        <v>54</v>
      </c>
      <c r="B137" s="6">
        <v>4</v>
      </c>
      <c r="C137" s="7" t="s">
        <v>32</v>
      </c>
      <c r="D137" s="6">
        <f>D9+D52+D94</f>
        <v>4.6000000000000001E-4</v>
      </c>
      <c r="E137" s="12">
        <f t="shared" si="4"/>
        <v>2.1630009002014764E-7</v>
      </c>
    </row>
    <row r="138" spans="1:7" ht="15.75" x14ac:dyDescent="0.25">
      <c r="A138" s="2" t="s">
        <v>55</v>
      </c>
      <c r="B138" s="6">
        <v>5</v>
      </c>
      <c r="C138" s="7" t="s">
        <v>33</v>
      </c>
      <c r="D138" s="6">
        <f t="shared" si="3"/>
        <v>1.2520000000000001E-3</v>
      </c>
      <c r="E138" s="12">
        <f t="shared" si="4"/>
        <v>5.887124189244018E-7</v>
      </c>
    </row>
    <row r="139" spans="1:7" ht="15.75" x14ac:dyDescent="0.25">
      <c r="A139" s="2" t="s">
        <v>56</v>
      </c>
      <c r="B139" s="6">
        <v>6</v>
      </c>
      <c r="C139" s="7" t="s">
        <v>3</v>
      </c>
      <c r="D139" s="6">
        <f t="shared" si="3"/>
        <v>5.0000000000000002E-5</v>
      </c>
      <c r="E139" s="12">
        <f t="shared" si="4"/>
        <v>2.3510879350016049E-8</v>
      </c>
    </row>
    <row r="140" spans="1:7" ht="15.75" x14ac:dyDescent="0.25">
      <c r="A140" s="2" t="s">
        <v>50</v>
      </c>
      <c r="B140" s="6">
        <v>7</v>
      </c>
      <c r="C140" s="7" t="s">
        <v>34</v>
      </c>
      <c r="D140" s="6">
        <f t="shared" si="3"/>
        <v>0.12599299999999999</v>
      </c>
      <c r="E140" s="12">
        <f t="shared" si="4"/>
        <v>5.924412443893144E-5</v>
      </c>
    </row>
    <row r="141" spans="1:7" ht="15.75" x14ac:dyDescent="0.25">
      <c r="A141" s="2" t="s">
        <v>63</v>
      </c>
      <c r="B141" s="6">
        <v>8</v>
      </c>
      <c r="C141" s="7" t="s">
        <v>35</v>
      </c>
      <c r="D141" s="12">
        <f t="shared" si="3"/>
        <v>8.6905999999999997E-2</v>
      </c>
      <c r="E141" s="12">
        <f t="shared" si="4"/>
        <v>4.0864729615849895E-5</v>
      </c>
    </row>
    <row r="142" spans="1:7" ht="15.75" x14ac:dyDescent="0.25">
      <c r="A142" s="2" t="s">
        <v>45</v>
      </c>
      <c r="B142" s="6">
        <v>9</v>
      </c>
      <c r="C142" s="7" t="s">
        <v>4</v>
      </c>
      <c r="D142" s="12">
        <f t="shared" si="3"/>
        <v>266.19827300000003</v>
      </c>
      <c r="E142" s="12">
        <f t="shared" si="4"/>
        <v>0.12517110959371269</v>
      </c>
    </row>
    <row r="143" spans="1:7" ht="15.75" x14ac:dyDescent="0.25">
      <c r="A143" s="2" t="s">
        <v>59</v>
      </c>
      <c r="B143" s="6">
        <v>10</v>
      </c>
      <c r="C143" s="7" t="s">
        <v>5</v>
      </c>
      <c r="D143" s="12">
        <f t="shared" si="3"/>
        <v>2024388.8959999999</v>
      </c>
      <c r="E143" s="12">
        <f t="shared" si="4"/>
        <v>951.90326182736374</v>
      </c>
    </row>
    <row r="144" spans="1:7" ht="15.75" x14ac:dyDescent="0.25">
      <c r="A144" s="2" t="s">
        <v>51</v>
      </c>
      <c r="B144" s="6">
        <v>11</v>
      </c>
      <c r="C144" s="7" t="s">
        <v>6</v>
      </c>
      <c r="D144" s="12">
        <f t="shared" si="3"/>
        <v>26.965140999999999</v>
      </c>
      <c r="E144" s="12">
        <f t="shared" si="4"/>
        <v>1.2679483534143422E-2</v>
      </c>
    </row>
    <row r="145" spans="1:5" ht="15.75" x14ac:dyDescent="0.25">
      <c r="A145" s="2" t="s">
        <v>53</v>
      </c>
      <c r="B145" s="6">
        <v>12</v>
      </c>
      <c r="C145" s="7" t="s">
        <v>7</v>
      </c>
      <c r="D145" s="12">
        <f t="shared" si="3"/>
        <v>9.7060000000000011E-3</v>
      </c>
      <c r="E145" s="12">
        <f t="shared" si="4"/>
        <v>4.5639318994251159E-6</v>
      </c>
    </row>
    <row r="146" spans="1:5" ht="15.75" x14ac:dyDescent="0.25">
      <c r="A146" s="2" t="s">
        <v>43</v>
      </c>
      <c r="B146" s="6">
        <v>13</v>
      </c>
      <c r="C146" s="7" t="s">
        <v>8</v>
      </c>
      <c r="D146" s="12">
        <f t="shared" si="3"/>
        <v>9889.2093970000005</v>
      </c>
      <c r="E146" s="12">
        <f t="shared" si="4"/>
        <v>4.6500801799982394</v>
      </c>
    </row>
    <row r="147" spans="1:5" ht="15.75" x14ac:dyDescent="0.25">
      <c r="A147" s="2" t="s">
        <v>60</v>
      </c>
      <c r="B147" s="6">
        <v>14</v>
      </c>
      <c r="C147" s="7" t="s">
        <v>9</v>
      </c>
      <c r="D147" s="15">
        <f t="shared" si="3"/>
        <v>0</v>
      </c>
      <c r="E147" s="12">
        <f t="shared" si="4"/>
        <v>0</v>
      </c>
    </row>
    <row r="148" spans="1:5" ht="15.75" x14ac:dyDescent="0.25">
      <c r="A148" s="2" t="s">
        <v>52</v>
      </c>
      <c r="B148" s="6">
        <v>15</v>
      </c>
      <c r="C148" s="7" t="s">
        <v>10</v>
      </c>
      <c r="D148" s="12">
        <f t="shared" si="3"/>
        <v>2.1388999999999998E-2</v>
      </c>
      <c r="E148" s="12">
        <f t="shared" si="4"/>
        <v>1.0057483968349865E-5</v>
      </c>
    </row>
    <row r="149" spans="1:5" ht="15.75" x14ac:dyDescent="0.25">
      <c r="A149" s="2" t="s">
        <v>48</v>
      </c>
      <c r="B149" s="6">
        <v>16</v>
      </c>
      <c r="C149" s="7" t="s">
        <v>11</v>
      </c>
      <c r="D149" s="12">
        <f t="shared" si="3"/>
        <v>1.4841519999999999</v>
      </c>
      <c r="E149" s="12">
        <f t="shared" si="4"/>
        <v>6.978743721817003E-4</v>
      </c>
    </row>
    <row r="150" spans="1:5" ht="15.75" x14ac:dyDescent="0.25">
      <c r="A150" s="2" t="s">
        <v>64</v>
      </c>
      <c r="B150" s="6">
        <v>17</v>
      </c>
      <c r="C150" s="7" t="s">
        <v>12</v>
      </c>
      <c r="D150" s="15">
        <f t="shared" si="3"/>
        <v>0</v>
      </c>
      <c r="E150" s="12">
        <f t="shared" si="4"/>
        <v>0</v>
      </c>
    </row>
    <row r="151" spans="1:5" ht="15.75" x14ac:dyDescent="0.25">
      <c r="A151" s="2" t="s">
        <v>47</v>
      </c>
      <c r="B151" s="6">
        <v>18</v>
      </c>
      <c r="C151" s="7" t="s">
        <v>13</v>
      </c>
      <c r="D151" s="12">
        <f t="shared" si="3"/>
        <v>0.10554260000000001</v>
      </c>
      <c r="E151" s="12">
        <f t="shared" si="4"/>
        <v>4.9627986697740085E-5</v>
      </c>
    </row>
    <row r="152" spans="1:5" ht="15.75" x14ac:dyDescent="0.25">
      <c r="A152" s="2" t="s">
        <v>49</v>
      </c>
      <c r="B152" s="6">
        <v>19</v>
      </c>
      <c r="C152" s="7" t="s">
        <v>14</v>
      </c>
      <c r="D152" s="12">
        <f>D24+D67+D109</f>
        <v>1.4919180000000001</v>
      </c>
      <c r="E152" s="12">
        <f t="shared" si="4"/>
        <v>7.0152608196234485E-4</v>
      </c>
    </row>
    <row r="153" spans="1:5" ht="15.75" x14ac:dyDescent="0.25">
      <c r="A153" s="2" t="s">
        <v>65</v>
      </c>
      <c r="B153" s="6">
        <v>20</v>
      </c>
      <c r="C153" s="7" t="s">
        <v>15</v>
      </c>
      <c r="D153" s="12">
        <f t="shared" si="3"/>
        <v>2.4E-2</v>
      </c>
      <c r="E153" s="12">
        <f t="shared" si="4"/>
        <v>1.1285222088007703E-5</v>
      </c>
    </row>
    <row r="154" spans="1:5" ht="15.75" x14ac:dyDescent="0.25">
      <c r="A154" s="2" t="s">
        <v>66</v>
      </c>
      <c r="B154" s="6">
        <v>21</v>
      </c>
      <c r="C154" s="7" t="s">
        <v>16</v>
      </c>
      <c r="D154" s="15">
        <f>D26+D69+D111</f>
        <v>0</v>
      </c>
      <c r="E154" s="12">
        <f t="shared" si="4"/>
        <v>0</v>
      </c>
    </row>
    <row r="155" spans="1:5" ht="15.75" x14ac:dyDescent="0.25">
      <c r="A155" s="2" t="s">
        <v>57</v>
      </c>
      <c r="B155" s="6">
        <v>22</v>
      </c>
      <c r="C155" s="7" t="s">
        <v>17</v>
      </c>
      <c r="D155" s="15">
        <f>D27+D70+D111</f>
        <v>0</v>
      </c>
      <c r="E155" s="12">
        <f t="shared" si="4"/>
        <v>0</v>
      </c>
    </row>
    <row r="156" spans="1:5" ht="15.75" x14ac:dyDescent="0.25">
      <c r="A156" s="2" t="s">
        <v>67</v>
      </c>
      <c r="B156" s="6">
        <v>23</v>
      </c>
      <c r="C156" s="7" t="s">
        <v>18</v>
      </c>
      <c r="D156" s="15">
        <f t="shared" si="3"/>
        <v>0</v>
      </c>
      <c r="E156" s="12">
        <f t="shared" si="4"/>
        <v>0</v>
      </c>
    </row>
    <row r="157" spans="1:5" ht="15.75" x14ac:dyDescent="0.25">
      <c r="A157" s="2" t="s">
        <v>58</v>
      </c>
      <c r="B157" s="6">
        <v>24</v>
      </c>
      <c r="C157" s="7" t="s">
        <v>19</v>
      </c>
      <c r="D157" s="15">
        <f t="shared" si="3"/>
        <v>0</v>
      </c>
      <c r="E157" s="12">
        <f t="shared" si="4"/>
        <v>0</v>
      </c>
    </row>
    <row r="158" spans="1:5" ht="15.75" x14ac:dyDescent="0.25">
      <c r="A158" s="2" t="s">
        <v>68</v>
      </c>
      <c r="B158" s="6">
        <v>25</v>
      </c>
      <c r="C158" s="7" t="s">
        <v>20</v>
      </c>
      <c r="D158" s="15">
        <f>D30+D73+D116</f>
        <v>0.64119999999999999</v>
      </c>
      <c r="E158" s="12">
        <f t="shared" si="4"/>
        <v>3.0150351678460578E-4</v>
      </c>
    </row>
    <row r="159" spans="1:5" ht="15.75" x14ac:dyDescent="0.25">
      <c r="A159" s="2" t="s">
        <v>46</v>
      </c>
      <c r="B159" s="6">
        <v>26</v>
      </c>
      <c r="C159" s="7" t="s">
        <v>21</v>
      </c>
      <c r="D159" s="12">
        <f>D31+D74+D116</f>
        <v>1.704674</v>
      </c>
      <c r="E159" s="12">
        <f t="shared" si="4"/>
        <v>8.0156769490218516E-4</v>
      </c>
    </row>
    <row r="160" spans="1:5" ht="15.75" x14ac:dyDescent="0.25">
      <c r="A160" s="2"/>
      <c r="B160" s="6">
        <v>27</v>
      </c>
      <c r="C160" s="7" t="s">
        <v>22</v>
      </c>
      <c r="D160" s="15">
        <f t="shared" si="3"/>
        <v>0</v>
      </c>
      <c r="E160" s="12">
        <f t="shared" si="4"/>
        <v>0</v>
      </c>
    </row>
    <row r="161" spans="1:5" ht="15.75" x14ac:dyDescent="0.25">
      <c r="B161" s="26" t="s">
        <v>38</v>
      </c>
      <c r="C161" s="27"/>
      <c r="D161" s="27"/>
      <c r="E161" s="28"/>
    </row>
    <row r="162" spans="1:5" ht="15.75" x14ac:dyDescent="0.25">
      <c r="A162" s="2" t="s">
        <v>73</v>
      </c>
      <c r="B162" s="6">
        <v>1</v>
      </c>
      <c r="C162" s="7" t="s">
        <v>23</v>
      </c>
      <c r="D162" s="12">
        <f>D34+D77</f>
        <v>0.80799999999999994</v>
      </c>
      <c r="E162" s="12">
        <f t="shared" si="4"/>
        <v>3.7993581029625926E-4</v>
      </c>
    </row>
    <row r="163" spans="1:5" ht="63" x14ac:dyDescent="0.25">
      <c r="A163" s="14" t="s">
        <v>74</v>
      </c>
      <c r="B163" s="4">
        <v>2</v>
      </c>
      <c r="C163" s="8" t="s">
        <v>24</v>
      </c>
      <c r="D163" s="4">
        <f t="shared" ref="D163:D171" si="5">D35+D78</f>
        <v>11.022</v>
      </c>
      <c r="E163" s="12">
        <f t="shared" si="4"/>
        <v>5.1827382439175373E-3</v>
      </c>
    </row>
    <row r="164" spans="1:5" ht="15.75" x14ac:dyDescent="0.25">
      <c r="A164" s="2" t="s">
        <v>75</v>
      </c>
      <c r="B164" s="6">
        <v>3</v>
      </c>
      <c r="C164" s="7" t="s">
        <v>25</v>
      </c>
      <c r="D164" s="6">
        <f t="shared" si="5"/>
        <v>25.841999999999999</v>
      </c>
      <c r="E164" s="12">
        <f t="shared" si="4"/>
        <v>1.2151362883262294E-2</v>
      </c>
    </row>
    <row r="165" spans="1:5" ht="15.75" x14ac:dyDescent="0.25">
      <c r="A165" s="2" t="s">
        <v>76</v>
      </c>
      <c r="B165" s="6">
        <v>4</v>
      </c>
      <c r="C165" s="7" t="s">
        <v>26</v>
      </c>
      <c r="D165" s="6">
        <f>D37+D80</f>
        <v>0.17366500000000001</v>
      </c>
      <c r="E165" s="12">
        <f t="shared" si="4"/>
        <v>8.1660337246410744E-5</v>
      </c>
    </row>
    <row r="166" spans="1:5" ht="15.75" x14ac:dyDescent="0.25">
      <c r="A166" s="2" t="s">
        <v>77</v>
      </c>
      <c r="B166" s="6">
        <v>5</v>
      </c>
      <c r="C166" s="7" t="s">
        <v>27</v>
      </c>
      <c r="D166" s="6">
        <f t="shared" si="5"/>
        <v>9.9290000000000003</v>
      </c>
      <c r="E166" s="12">
        <f t="shared" si="4"/>
        <v>4.6687904213261865E-3</v>
      </c>
    </row>
    <row r="167" spans="1:5" ht="15.75" x14ac:dyDescent="0.25">
      <c r="A167" s="2" t="s">
        <v>78</v>
      </c>
      <c r="B167" s="6">
        <v>6</v>
      </c>
      <c r="C167" s="7" t="s">
        <v>28</v>
      </c>
      <c r="D167" s="6">
        <f t="shared" si="5"/>
        <v>0.26500000000000001</v>
      </c>
      <c r="E167" s="12">
        <f t="shared" si="4"/>
        <v>1.2460766055508504E-4</v>
      </c>
    </row>
    <row r="168" spans="1:5" ht="15.75" x14ac:dyDescent="0.25">
      <c r="A168" s="2" t="s">
        <v>79</v>
      </c>
      <c r="B168" s="6">
        <v>7</v>
      </c>
      <c r="C168" s="7" t="s">
        <v>29</v>
      </c>
      <c r="D168" s="6">
        <f t="shared" si="5"/>
        <v>872.05500000000006</v>
      </c>
      <c r="E168" s="12">
        <f t="shared" si="4"/>
        <v>0.41005559783156492</v>
      </c>
    </row>
    <row r="169" spans="1:5" ht="15.75" x14ac:dyDescent="0.25">
      <c r="A169" s="2" t="s">
        <v>80</v>
      </c>
      <c r="B169" s="6">
        <v>8</v>
      </c>
      <c r="C169" s="7" t="s">
        <v>30</v>
      </c>
      <c r="D169" s="6">
        <f t="shared" si="5"/>
        <v>1.9966390000000001</v>
      </c>
      <c r="E169" s="12">
        <f t="shared" si="4"/>
        <v>9.388547726907338E-4</v>
      </c>
    </row>
    <row r="170" spans="1:5" ht="15.75" x14ac:dyDescent="0.25">
      <c r="A170" s="2" t="s">
        <v>81</v>
      </c>
      <c r="B170" s="6">
        <v>9</v>
      </c>
      <c r="C170" s="7" t="s">
        <v>31</v>
      </c>
      <c r="D170" s="6">
        <f t="shared" si="5"/>
        <v>233.84399999999999</v>
      </c>
      <c r="E170" s="12">
        <f t="shared" si="4"/>
        <v>0.10995756141450305</v>
      </c>
    </row>
    <row r="171" spans="1:5" ht="15.75" x14ac:dyDescent="0.25">
      <c r="A171" s="2"/>
      <c r="B171" s="6">
        <v>10</v>
      </c>
      <c r="C171" s="7" t="s">
        <v>22</v>
      </c>
      <c r="D171" s="6">
        <f t="shared" si="5"/>
        <v>0</v>
      </c>
      <c r="E171" s="12">
        <f t="shared" si="4"/>
        <v>0</v>
      </c>
    </row>
  </sheetData>
  <mergeCells count="13">
    <mergeCell ref="B88:E88"/>
    <mergeCell ref="B33:E33"/>
    <mergeCell ref="B5:E5"/>
    <mergeCell ref="D2:J2"/>
    <mergeCell ref="B3:E3"/>
    <mergeCell ref="B46:E46"/>
    <mergeCell ref="B48:E48"/>
    <mergeCell ref="B76:E76"/>
    <mergeCell ref="B129:G129"/>
    <mergeCell ref="B133:E133"/>
    <mergeCell ref="B161:E161"/>
    <mergeCell ref="B90:E90"/>
    <mergeCell ref="B118:E1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press01</cp:lastModifiedBy>
  <cp:lastPrinted>2020-02-10T07:50:29Z</cp:lastPrinted>
  <dcterms:created xsi:type="dcterms:W3CDTF">2019-11-07T11:23:32Z</dcterms:created>
  <dcterms:modified xsi:type="dcterms:W3CDTF">2021-10-28T11:29:44Z</dcterms:modified>
</cp:coreProperties>
</file>