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5670" tabRatio="601" activeTab="0"/>
  </bookViews>
  <sheets>
    <sheet name="розшифровка " sheetId="1" r:id="rId1"/>
    <sheet name="розрахунок плати" sheetId="2" r:id="rId2"/>
    <sheet name="перелік послуг  " sheetId="3" r:id="rId3"/>
    <sheet name="тарифы" sheetId="4" r:id="rId4"/>
  </sheets>
  <definedNames>
    <definedName name="_xlnm.Print_Area" localSheetId="2">'перелік послуг  '!$A$1:$I$53</definedName>
    <definedName name="_xlnm.Print_Area" localSheetId="1">'розрахунок плати'!$A$1:$I$51</definedName>
    <definedName name="_xlnm.Print_Area" localSheetId="0">'розшифровка '!$A$1:$J$133</definedName>
    <definedName name="_xlnm.Print_Area" localSheetId="3">'тарифы'!$A$1:$L$70</definedName>
  </definedNames>
  <calcPr fullCalcOnLoad="1"/>
</workbook>
</file>

<file path=xl/sharedStrings.xml><?xml version="1.0" encoding="utf-8"?>
<sst xmlns="http://schemas.openxmlformats.org/spreadsheetml/2006/main" count="345" uniqueCount="203">
  <si>
    <t>грн</t>
  </si>
  <si>
    <t xml:space="preserve">грн  </t>
  </si>
  <si>
    <t xml:space="preserve">Разом </t>
  </si>
  <si>
    <t xml:space="preserve">Разом матеріали </t>
  </si>
  <si>
    <t xml:space="preserve">разом </t>
  </si>
  <si>
    <t xml:space="preserve">Разом послуги </t>
  </si>
  <si>
    <t xml:space="preserve">Разом інші витрати </t>
  </si>
  <si>
    <t>Вик.</t>
  </si>
  <si>
    <t xml:space="preserve">                        Начальник ПЕВ                                       Л.В. Васильконова </t>
  </si>
  <si>
    <t xml:space="preserve">у тому числі </t>
  </si>
  <si>
    <t xml:space="preserve">Вик </t>
  </si>
  <si>
    <t xml:space="preserve">тариф </t>
  </si>
  <si>
    <t xml:space="preserve">Затверджую : </t>
  </si>
  <si>
    <t xml:space="preserve">Директор Вуглегірської ТЕС </t>
  </si>
  <si>
    <t xml:space="preserve">Кількість місць у гуртожитку </t>
  </si>
  <si>
    <t xml:space="preserve">складові тарифу </t>
  </si>
  <si>
    <t xml:space="preserve">одиниця
виміру </t>
  </si>
  <si>
    <t xml:space="preserve">1.1. Енергія </t>
  </si>
  <si>
    <t xml:space="preserve">     електроенергія </t>
  </si>
  <si>
    <t xml:space="preserve">     питне водопостачання </t>
  </si>
  <si>
    <t xml:space="preserve">     гаряче водопостачання </t>
  </si>
  <si>
    <t xml:space="preserve">     водовідведення </t>
  </si>
  <si>
    <t xml:space="preserve">1.2. Матеріали </t>
  </si>
  <si>
    <t xml:space="preserve">     інвентар </t>
  </si>
  <si>
    <t xml:space="preserve">     канцелярія </t>
  </si>
  <si>
    <t xml:space="preserve">2. Прямі витрати на оплату праці </t>
  </si>
  <si>
    <t xml:space="preserve">1. Прямі матеріальні витрати </t>
  </si>
  <si>
    <t xml:space="preserve">4. Загальногосподарчі витрати </t>
  </si>
  <si>
    <t xml:space="preserve">    послуги зв'язку </t>
  </si>
  <si>
    <t xml:space="preserve">    послуги пральні </t>
  </si>
  <si>
    <t xml:space="preserve">5. Амортизаційні відрахування </t>
  </si>
  <si>
    <t xml:space="preserve">6. Ремонт </t>
  </si>
  <si>
    <t xml:space="preserve">Рентабельність </t>
  </si>
  <si>
    <t>%</t>
  </si>
  <si>
    <t xml:space="preserve">Тариф без ПДВ </t>
  </si>
  <si>
    <t xml:space="preserve">ПДВ - 20 % </t>
  </si>
  <si>
    <t xml:space="preserve">Тариф з ПДВ </t>
  </si>
  <si>
    <t xml:space="preserve">       Разом витрати </t>
  </si>
  <si>
    <t xml:space="preserve">Начальник   ПЕВ   </t>
  </si>
  <si>
    <t xml:space="preserve">Л.В. Васильконова </t>
  </si>
  <si>
    <t xml:space="preserve">перелік послуг
</t>
  </si>
  <si>
    <t xml:space="preserve"> спецодяг</t>
  </si>
  <si>
    <t xml:space="preserve">спецодяг </t>
  </si>
  <si>
    <t>норма</t>
  </si>
  <si>
    <t xml:space="preserve">професія </t>
  </si>
  <si>
    <t>разом 
потреба у спецодязі</t>
  </si>
  <si>
    <t xml:space="preserve">приби-
ральник </t>
  </si>
  <si>
    <t>рукавиці комб.</t>
  </si>
  <si>
    <t xml:space="preserve">перчатки гумові </t>
  </si>
  <si>
    <t>разом</t>
  </si>
  <si>
    <t>інвентар</t>
  </si>
  <si>
    <t>Найменування</t>
  </si>
  <si>
    <t>один. 
вимір.</t>
  </si>
  <si>
    <t>кіл-сть</t>
  </si>
  <si>
    <t>ціна
 за один.</t>
  </si>
  <si>
    <t>віник (сорговий )</t>
  </si>
  <si>
    <t>шт</t>
  </si>
  <si>
    <t>кг</t>
  </si>
  <si>
    <t>миючі засоби</t>
  </si>
  <si>
    <t>ціна 
за один.</t>
  </si>
  <si>
    <t>канцтовари</t>
  </si>
  <si>
    <t xml:space="preserve">оперативний журнал </t>
  </si>
  <si>
    <t>Папір А-4</t>
  </si>
  <si>
    <t>пач</t>
  </si>
  <si>
    <t xml:space="preserve">1/ 12 міс </t>
  </si>
  <si>
    <t xml:space="preserve">черговий
по етажу </t>
  </si>
  <si>
    <t xml:space="preserve">кастелянша </t>
  </si>
  <si>
    <t xml:space="preserve">покоївка </t>
  </si>
  <si>
    <t>од.</t>
  </si>
  <si>
    <t xml:space="preserve">     спецодяг </t>
  </si>
  <si>
    <t xml:space="preserve">сода кальцинірована </t>
  </si>
  <si>
    <t xml:space="preserve">витрати
на утримання 1 койко-місця тимчасових мешканців на добу, грн  </t>
  </si>
  <si>
    <t>витрати
на утримання 1 койко-місця постійних мешканців на місяць , грн</t>
  </si>
  <si>
    <t xml:space="preserve">         1. Прямі матеріальні витрати : </t>
  </si>
  <si>
    <t xml:space="preserve">1.2. Водоспоживання </t>
  </si>
  <si>
    <t xml:space="preserve">1.3 Електроенергія </t>
  </si>
  <si>
    <t xml:space="preserve">Витрати електроенергії на рік </t>
  </si>
  <si>
    <t xml:space="preserve">1.4. Експлуатаційні матеріали . </t>
  </si>
  <si>
    <t xml:space="preserve">2. Прямі витрати на заробітну плату . </t>
  </si>
  <si>
    <t xml:space="preserve">3. Інші прямі витрати . </t>
  </si>
  <si>
    <t>3.1. Обов'язкові відрахування</t>
  </si>
  <si>
    <t xml:space="preserve">3.2. Амортизаційні відрахування </t>
  </si>
  <si>
    <t xml:space="preserve">4. Загальновиробничі витрати . </t>
  </si>
  <si>
    <t xml:space="preserve">4.4. Інші витрати : </t>
  </si>
  <si>
    <t xml:space="preserve">4.4.1. Вивіз ТПВ </t>
  </si>
  <si>
    <t xml:space="preserve">Вихідні данні : </t>
  </si>
  <si>
    <t xml:space="preserve">Кількість тимчасових койко-місць </t>
  </si>
  <si>
    <t xml:space="preserve">Кількість поcтійних койко-місць </t>
  </si>
  <si>
    <t xml:space="preserve">постійні мешканці </t>
  </si>
  <si>
    <t xml:space="preserve">тимчасові мешканці </t>
  </si>
  <si>
    <t>витрати на
рік , грн</t>
  </si>
  <si>
    <t xml:space="preserve">разом витрати на рік, грн </t>
  </si>
  <si>
    <t>( НАКАЗ № 91 від 25.10.1999р ДЕРЖАВНИЙ КОМІТЕТ УКРАЇНИ З ЕНЕРГОЗБЕРЕЖЕННЯ)</t>
  </si>
  <si>
    <t xml:space="preserve">Кількість койко-місць у гуртожитку </t>
  </si>
  <si>
    <t xml:space="preserve">ПЕРЕЛІК ПОСЛУГ ,
які надаються мешканцям гуртожитку Вуглегірської ТЕС. </t>
  </si>
  <si>
    <t xml:space="preserve">вартість послуг 
для постійних мешканців у місяць, грн </t>
  </si>
  <si>
    <t>вартість послуг для тимчасових мешканців за добу , грн</t>
  </si>
  <si>
    <t xml:space="preserve">Гкал </t>
  </si>
  <si>
    <t xml:space="preserve">витрата теплової енергії на рік </t>
  </si>
  <si>
    <t>норма 
на добу 
л</t>
  </si>
  <si>
    <t xml:space="preserve">період 
споживання 
діб </t>
  </si>
  <si>
    <t xml:space="preserve">найменування послуги
</t>
  </si>
  <si>
    <t>Холодна вода</t>
  </si>
  <si>
    <t xml:space="preserve">Гаряча вода  </t>
  </si>
  <si>
    <t xml:space="preserve">Водовідведення </t>
  </si>
  <si>
    <r>
      <t>споживання 
1 людиною на місяць 
м</t>
    </r>
    <r>
      <rPr>
        <vertAlign val="superscript"/>
        <sz val="11"/>
        <color indexed="8"/>
        <rFont val="Times New Roman"/>
        <family val="1"/>
      </rPr>
      <t xml:space="preserve">3 </t>
    </r>
  </si>
  <si>
    <t xml:space="preserve">витрати
на 1 людину за місяць , грн </t>
  </si>
  <si>
    <t xml:space="preserve">витрати
на 1 людину за добу, грн </t>
  </si>
  <si>
    <t xml:space="preserve">від постійних мешканців </t>
  </si>
  <si>
    <t xml:space="preserve">від тимчасових мешканців </t>
  </si>
  <si>
    <t xml:space="preserve">порошок пральний для миття панелей, дверей, вікон, радіаторів </t>
  </si>
  <si>
    <t xml:space="preserve">дезактин </t>
  </si>
  <si>
    <r>
      <t xml:space="preserve">рушник махровий </t>
    </r>
    <r>
      <rPr>
        <sz val="10"/>
        <color indexed="8"/>
        <rFont val="Times New Roman"/>
        <family val="1"/>
      </rPr>
      <t xml:space="preserve">( 1 на 2 роки, тільки тимчасовим) </t>
    </r>
  </si>
  <si>
    <t>1/3 міс</t>
  </si>
  <si>
    <t xml:space="preserve">Витрати електроенергії на 1 людину на місяць </t>
  </si>
  <si>
    <t xml:space="preserve">Витрати за електроенергію на 1 людину у місяць </t>
  </si>
  <si>
    <t xml:space="preserve">грн без ПДВ </t>
  </si>
  <si>
    <t xml:space="preserve">Житлова площа гуртожитку </t>
  </si>
  <si>
    <r>
      <t>м</t>
    </r>
    <r>
      <rPr>
        <vertAlign val="superscript"/>
        <sz val="13"/>
        <color indexed="8"/>
        <rFont val="Times New Roman"/>
        <family val="1"/>
      </rPr>
      <t xml:space="preserve">2 </t>
    </r>
  </si>
  <si>
    <t xml:space="preserve">Житлова площа на 1 людину </t>
  </si>
  <si>
    <t xml:space="preserve">грн / Гкал без ПДВ </t>
  </si>
  <si>
    <t xml:space="preserve">    податок на землю </t>
  </si>
  <si>
    <t xml:space="preserve">____________С.Г.Тарутін </t>
  </si>
  <si>
    <t>халат х/б темний</t>
  </si>
  <si>
    <t>клей ПВА</t>
  </si>
  <si>
    <t xml:space="preserve">    послуги ВЖКП</t>
  </si>
  <si>
    <t>Автопослуги, вивіз ТПВ</t>
  </si>
  <si>
    <t xml:space="preserve">
4.4.4,. Медогляд  
</t>
  </si>
  <si>
    <t>____________С.Г.Тарутін</t>
  </si>
  <si>
    <t xml:space="preserve">3. Відрахування на соціальні заходи -22,0 % </t>
  </si>
  <si>
    <t>1/4 міс</t>
  </si>
  <si>
    <t>косинка х/п</t>
  </si>
  <si>
    <r>
      <t xml:space="preserve">рушник х/п </t>
    </r>
    <r>
      <rPr>
        <sz val="10"/>
        <color indexed="8"/>
        <rFont val="Times New Roman"/>
        <family val="1"/>
      </rPr>
      <t xml:space="preserve">( 1 на 2 роки, тільки тимчасовим) </t>
    </r>
  </si>
  <si>
    <t>1/1 міс</t>
  </si>
  <si>
    <t>сума
грн (без ПДВ)</t>
  </si>
  <si>
    <r>
      <t xml:space="preserve">4.4.3. Податок на землю  
</t>
    </r>
    <r>
      <rPr>
        <sz val="13"/>
        <color indexed="8"/>
        <rFont val="Times New Roman"/>
        <family val="1"/>
      </rPr>
      <t xml:space="preserve">(3195,83 грн / міс х 12 міс) </t>
    </r>
  </si>
  <si>
    <t>Синча Г.П..</t>
  </si>
  <si>
    <t>5-46-77</t>
  </si>
  <si>
    <t>1.1 Опалення та ГВП гуртожитку.</t>
  </si>
  <si>
    <t xml:space="preserve">Витрати з опалення та ГВП на 1 людину  в опалювальний період (за місяць) </t>
  </si>
  <si>
    <t xml:space="preserve">Витрати з опалення та ГВП на 1 людину протягом року (за місяць) </t>
  </si>
  <si>
    <t xml:space="preserve">     опалення та теплова енергія на ГВП</t>
  </si>
  <si>
    <t xml:space="preserve"> Затверджений тариф за послугу для населення </t>
  </si>
  <si>
    <t xml:space="preserve">Витрати на опалення та ГВП на рік </t>
  </si>
  <si>
    <t xml:space="preserve">     спец харчування</t>
  </si>
  <si>
    <t>кВт*год</t>
  </si>
  <si>
    <t xml:space="preserve">кВт год </t>
  </si>
  <si>
    <t xml:space="preserve">         Норма споживання електричної енергії гуртожитками , 
обладнаних електроплитами на кухнях ( на 1 місце) на рік</t>
  </si>
  <si>
    <t xml:space="preserve">кВт  год </t>
  </si>
  <si>
    <t xml:space="preserve">грн / 1 кВт год </t>
  </si>
  <si>
    <r>
      <t>всього
споживання 
на рік 
м</t>
    </r>
    <r>
      <rPr>
        <vertAlign val="superscript"/>
        <sz val="11"/>
        <color indexed="8"/>
        <rFont val="Times New Roman"/>
        <family val="1"/>
      </rPr>
      <t>3</t>
    </r>
  </si>
  <si>
    <t xml:space="preserve">всього
витрати
на  рік , грн </t>
  </si>
  <si>
    <t xml:space="preserve">ціна
за одиницю
грн </t>
  </si>
  <si>
    <t>распіратор "Лепесток"</t>
  </si>
  <si>
    <t>дрантя</t>
  </si>
  <si>
    <t xml:space="preserve">постільний набір (( 1- наволочка, 1 - підодіяльник, 1 - простинь)1 набір на 2 на роки) </t>
  </si>
  <si>
    <t xml:space="preserve">     миючи засоби</t>
  </si>
  <si>
    <t>Синча Г.П..5-46-77</t>
  </si>
  <si>
    <t>1/4 міс .</t>
  </si>
  <si>
    <t>1/6міс.</t>
  </si>
  <si>
    <t xml:space="preserve">мило господарське - 72% ( охорона праці ) </t>
  </si>
  <si>
    <t xml:space="preserve">чистящий засіб для унітазів 1л ( 78,12 кг), </t>
  </si>
  <si>
    <t>л</t>
  </si>
  <si>
    <t xml:space="preserve">чистящий засіб для мийок 0,5 кг  ( 50,4 кг ), </t>
  </si>
  <si>
    <t xml:space="preserve">чистящий засіб для умивальників 0,5 кг
(103,32 кг ), </t>
  </si>
  <si>
    <t>(219,29 х 12 міс)</t>
  </si>
  <si>
    <t>з 1.01.2018</t>
  </si>
  <si>
    <t>грн.</t>
  </si>
  <si>
    <t xml:space="preserve">Витрати електроенергії на місяць </t>
  </si>
  <si>
    <t xml:space="preserve">1.5. Витрати на ремонт </t>
  </si>
  <si>
    <t>(фактичні витрати за 2017 рік)</t>
  </si>
  <si>
    <t>Постанова НКРЕ КП № 1523 від 28.12.2017р.</t>
  </si>
  <si>
    <t>спецхарчування (2чол .х 230дн х 7,00грн) без ПДВ</t>
  </si>
  <si>
    <r>
      <t xml:space="preserve"> затверджений тариф за послугу для населення (</t>
    </r>
    <r>
      <rPr>
        <sz val="9"/>
        <color indexed="8"/>
        <rFont val="Times New Roman"/>
        <family val="1"/>
      </rPr>
      <t>без ПДВ</t>
    </r>
    <r>
      <rPr>
        <sz val="11"/>
        <color indexed="8"/>
        <rFont val="Times New Roman"/>
        <family val="1"/>
      </rPr>
      <t>), Постанова НКРЕ КП № 1543 від 28.12.2017р.Рішення виконкому Світлодарської міської ради від28,03,2018 р.</t>
    </r>
  </si>
  <si>
    <t xml:space="preserve">    пожежна сигналізація</t>
  </si>
  <si>
    <t xml:space="preserve">    дезинфекція  та медогляд</t>
  </si>
  <si>
    <t xml:space="preserve">    послуги АТЦ,  вивіз ТПВ </t>
  </si>
  <si>
    <t>3.Прання білизни (послуги  пральні).</t>
  </si>
  <si>
    <t>4.Послуги зв"язку</t>
  </si>
  <si>
    <t>5.Послуги пожежної сигнілізіції</t>
  </si>
  <si>
    <t>6.Послуги дезінфекції та медогляд</t>
  </si>
  <si>
    <t>4.4.5. Послуги ВЖКП (17 % факт 9 м-ців 2018р)</t>
  </si>
  <si>
    <t>1.Утримання приміщення: заміна білизни,   утримання місць загального користування, прибирання  згідно графіку у кімнатах, коридорах загального користування, прибирання сходів, прибирання прибудинкової території, послуги АТЦ, вивіз сміття</t>
  </si>
  <si>
    <t>3. Ремонт приміщень гуртожитку, трубопроводу тепло-водопостачання та водовідведення, заміна електроламп.</t>
  </si>
  <si>
    <t>4. Опалення та ГВП</t>
  </si>
  <si>
    <t xml:space="preserve">5. Електроенергія </t>
  </si>
  <si>
    <t xml:space="preserve">6. Гаряче водопостачання </t>
  </si>
  <si>
    <t xml:space="preserve">7. Питне водопостачання </t>
  </si>
  <si>
    <t xml:space="preserve">8. Водовідведення </t>
  </si>
  <si>
    <t>9.Прання білизни</t>
  </si>
  <si>
    <t xml:space="preserve">10.Послуги зв"язку,дезінфекція, пожежна сигналізація. </t>
  </si>
  <si>
    <t xml:space="preserve">РОЗРАХУНОК  ТАРИФІВ
на проживання у гуртожитку Вуглегірської ТЕС на 2019рік </t>
  </si>
  <si>
    <t>"          "                   2019 р.</t>
  </si>
  <si>
    <t>Розшифровка витрат 
на утримання гуртожитку Вуглегірської ТЕС на   2019 рік</t>
  </si>
  <si>
    <t xml:space="preserve">1 телеф.   Х 12 міс </t>
  </si>
  <si>
    <t>1.Комунальні послуги(централізоване опалення, централізоване водопостачання холодної, гарячої води та водовідведення)</t>
  </si>
  <si>
    <t>"        "                     2019 р.</t>
  </si>
  <si>
    <t>2.Утримання приміщення: заміна білизни,   утримання місць загального користування, прибирання  згідно графіку у кімнатах, коридорах загального користування, прибирання сходів, послуги АТЦ, вивіз сміття, поточний ремонт приміщення,  трубопроводу тепло-водопостачання та водовідведення, заміна електроламп.</t>
  </si>
  <si>
    <t xml:space="preserve">4.1. Послуги зв'язку ( згідно договору 2018 р. без ПДВ) </t>
  </si>
  <si>
    <t xml:space="preserve">4.2. Тех обслуговування пожеж сигналізації (згідно договору 2018 р.)
</t>
  </si>
  <si>
    <t>4.3. Дезінфекція
 ( згідно договору без ПДВ на 2018 р )</t>
  </si>
  <si>
    <r>
      <t xml:space="preserve">4.4.2. Послуги пральні 
</t>
    </r>
    <r>
      <rPr>
        <sz val="13"/>
        <color indexed="8"/>
        <rFont val="Times New Roman"/>
        <family val="1"/>
      </rPr>
      <t>(((50 х 26 дн*1,5 кг)+(310 х 52 дн*1,5 кг)) х 10,98 грн / кг )</t>
    </r>
  </si>
  <si>
    <r>
      <t xml:space="preserve">Розрахунок 
</t>
    </r>
    <r>
      <rPr>
        <b/>
        <sz val="16"/>
        <rFont val="Times New Roman"/>
        <family val="1"/>
      </rPr>
      <t xml:space="preserve">розміру плати за проживання у гуртожитку  Вуглегірської ТЕС
 ПАТ "Центренрго"  на  2019 рік </t>
    </r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</si>
</sst>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4">
    <font>
      <sz val="10"/>
      <name val="Arial Cyr"/>
      <family val="0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4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5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 val="single"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5"/>
      <name val="Times New Roman"/>
      <family val="1"/>
    </font>
    <font>
      <sz val="15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b/>
      <sz val="19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22" borderId="1" applyNumberFormat="0" applyAlignment="0" applyProtection="0"/>
    <xf numFmtId="0" fontId="3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3" borderId="8" applyNumberFormat="0" applyFont="0" applyAlignment="0" applyProtection="0"/>
    <xf numFmtId="0" fontId="17" fillId="22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2" fontId="9" fillId="22" borderId="10" xfId="0" applyNumberFormat="1" applyFont="1" applyFill="1" applyBorder="1" applyAlignment="1">
      <alignment horizontal="center"/>
    </xf>
    <xf numFmtId="2" fontId="9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9" fillId="22" borderId="10" xfId="0" applyNumberFormat="1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46" fillId="24" borderId="0" xfId="0" applyFont="1" applyFill="1" applyAlignment="1">
      <alignment horizontal="center" wrapText="1"/>
    </xf>
    <xf numFmtId="0" fontId="31" fillId="24" borderId="11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173" fontId="44" fillId="24" borderId="0" xfId="0" applyNumberFormat="1" applyFont="1" applyFill="1" applyAlignment="1">
      <alignment/>
    </xf>
    <xf numFmtId="0" fontId="44" fillId="24" borderId="0" xfId="0" applyFont="1" applyFill="1" applyAlignment="1">
      <alignment horizontal="right"/>
    </xf>
    <xf numFmtId="0" fontId="32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9" fillId="24" borderId="13" xfId="0" applyFont="1" applyFill="1" applyBorder="1" applyAlignment="1">
      <alignment/>
    </xf>
    <xf numFmtId="0" fontId="9" fillId="24" borderId="14" xfId="0" applyFont="1" applyFill="1" applyBorder="1" applyAlignment="1">
      <alignment horizontal="center"/>
    </xf>
    <xf numFmtId="2" fontId="9" fillId="24" borderId="15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0" fontId="9" fillId="24" borderId="16" xfId="0" applyFont="1" applyFill="1" applyBorder="1" applyAlignment="1">
      <alignment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2" fontId="9" fillId="24" borderId="18" xfId="0" applyNumberFormat="1" applyFont="1" applyFill="1" applyBorder="1" applyAlignment="1">
      <alignment horizontal="center"/>
    </xf>
    <xf numFmtId="2" fontId="9" fillId="24" borderId="16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0" fontId="8" fillId="24" borderId="17" xfId="0" applyFont="1" applyFill="1" applyBorder="1" applyAlignment="1">
      <alignment horizontal="center"/>
    </xf>
    <xf numFmtId="2" fontId="8" fillId="24" borderId="18" xfId="0" applyNumberFormat="1" applyFont="1" applyFill="1" applyBorder="1" applyAlignment="1">
      <alignment horizontal="center"/>
    </xf>
    <xf numFmtId="2" fontId="8" fillId="24" borderId="16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/>
    </xf>
    <xf numFmtId="2" fontId="8" fillId="24" borderId="20" xfId="0" applyNumberFormat="1" applyFont="1" applyFill="1" applyBorder="1" applyAlignment="1">
      <alignment horizontal="center"/>
    </xf>
    <xf numFmtId="2" fontId="8" fillId="24" borderId="2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1" fontId="9" fillId="24" borderId="22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2" fontId="9" fillId="24" borderId="23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24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25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4" borderId="26" xfId="0" applyFont="1" applyFill="1" applyBorder="1" applyAlignment="1">
      <alignment horizontal="center"/>
    </xf>
    <xf numFmtId="2" fontId="9" fillId="24" borderId="27" xfId="0" applyNumberFormat="1" applyFont="1" applyFill="1" applyBorder="1" applyAlignment="1">
      <alignment horizontal="center"/>
    </xf>
    <xf numFmtId="2" fontId="9" fillId="24" borderId="26" xfId="0" applyNumberFormat="1" applyFont="1" applyFill="1" applyBorder="1" applyAlignment="1">
      <alignment horizontal="center"/>
    </xf>
    <xf numFmtId="1" fontId="9" fillId="24" borderId="28" xfId="0" applyNumberFormat="1" applyFont="1" applyFill="1" applyBorder="1" applyAlignment="1">
      <alignment horizontal="center"/>
    </xf>
    <xf numFmtId="0" fontId="9" fillId="24" borderId="29" xfId="0" applyFont="1" applyFill="1" applyBorder="1" applyAlignment="1">
      <alignment/>
    </xf>
    <xf numFmtId="0" fontId="9" fillId="24" borderId="30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2" fontId="9" fillId="24" borderId="32" xfId="0" applyNumberFormat="1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/>
    </xf>
    <xf numFmtId="0" fontId="9" fillId="22" borderId="10" xfId="0" applyFont="1" applyFill="1" applyBorder="1" applyAlignment="1">
      <alignment/>
    </xf>
    <xf numFmtId="1" fontId="9" fillId="22" borderId="22" xfId="0" applyNumberFormat="1" applyFont="1" applyFill="1" applyBorder="1" applyAlignment="1">
      <alignment horizontal="center"/>
    </xf>
    <xf numFmtId="1" fontId="9" fillId="22" borderId="28" xfId="0" applyNumberFormat="1" applyFont="1" applyFill="1" applyBorder="1" applyAlignment="1">
      <alignment horizontal="center"/>
    </xf>
    <xf numFmtId="2" fontId="9" fillId="22" borderId="24" xfId="0" applyNumberFormat="1" applyFont="1" applyFill="1" applyBorder="1" applyAlignment="1">
      <alignment horizontal="center"/>
    </xf>
    <xf numFmtId="1" fontId="9" fillId="24" borderId="0" xfId="0" applyNumberFormat="1" applyFont="1" applyFill="1" applyAlignment="1">
      <alignment horizontal="center"/>
    </xf>
    <xf numFmtId="1" fontId="9" fillId="24" borderId="27" xfId="0" applyNumberFormat="1" applyFont="1" applyFill="1" applyBorder="1" applyAlignment="1">
      <alignment horizontal="center"/>
    </xf>
    <xf numFmtId="2" fontId="9" fillId="24" borderId="33" xfId="0" applyNumberFormat="1" applyFont="1" applyFill="1" applyBorder="1" applyAlignment="1">
      <alignment horizontal="center"/>
    </xf>
    <xf numFmtId="0" fontId="9" fillId="24" borderId="24" xfId="0" applyFont="1" applyFill="1" applyBorder="1" applyAlignment="1">
      <alignment/>
    </xf>
    <xf numFmtId="2" fontId="9" fillId="24" borderId="28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3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4" fillId="0" borderId="3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/>
    </xf>
    <xf numFmtId="172" fontId="5" fillId="0" borderId="35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0" fontId="12" fillId="0" borderId="35" xfId="0" applyFont="1" applyBorder="1" applyAlignment="1">
      <alignment horizontal="right"/>
    </xf>
    <xf numFmtId="0" fontId="12" fillId="0" borderId="35" xfId="0" applyFont="1" applyBorder="1" applyAlignment="1">
      <alignment/>
    </xf>
    <xf numFmtId="174" fontId="12" fillId="0" borderId="35" xfId="0" applyNumberFormat="1" applyFont="1" applyBorder="1" applyAlignment="1">
      <alignment/>
    </xf>
    <xf numFmtId="2" fontId="12" fillId="0" borderId="3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2" fontId="8" fillId="0" borderId="16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37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12" fillId="0" borderId="0" xfId="0" applyFont="1" applyAlignment="1">
      <alignment/>
    </xf>
    <xf numFmtId="0" fontId="4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4" fillId="0" borderId="35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3" fillId="0" borderId="0" xfId="0" applyFont="1" applyAlignment="1">
      <alignment/>
    </xf>
    <xf numFmtId="172" fontId="4" fillId="0" borderId="35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5" fillId="0" borderId="35" xfId="0" applyNumberFormat="1" applyFont="1" applyBorder="1" applyAlignment="1">
      <alignment/>
    </xf>
    <xf numFmtId="0" fontId="12" fillId="0" borderId="0" xfId="0" applyFont="1" applyAlignment="1">
      <alignment wrapText="1"/>
    </xf>
    <xf numFmtId="172" fontId="5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8" fillId="24" borderId="34" xfId="0" applyFont="1" applyFill="1" applyBorder="1" applyAlignment="1">
      <alignment/>
    </xf>
    <xf numFmtId="0" fontId="8" fillId="24" borderId="40" xfId="0" applyFont="1" applyFill="1" applyBorder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wrapText="1"/>
    </xf>
    <xf numFmtId="173" fontId="8" fillId="24" borderId="0" xfId="0" applyNumberFormat="1" applyFont="1" applyFill="1" applyAlignment="1">
      <alignment/>
    </xf>
    <xf numFmtId="2" fontId="8" fillId="24" borderId="38" xfId="0" applyNumberFormat="1" applyFont="1" applyFill="1" applyBorder="1" applyAlignment="1">
      <alignment horizontal="center"/>
    </xf>
    <xf numFmtId="1" fontId="9" fillId="24" borderId="24" xfId="0" applyNumberFormat="1" applyFont="1" applyFill="1" applyBorder="1" applyAlignment="1">
      <alignment horizontal="center"/>
    </xf>
    <xf numFmtId="0" fontId="50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2" fontId="8" fillId="24" borderId="41" xfId="0" applyNumberFormat="1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2" fontId="8" fillId="0" borderId="41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1" fontId="9" fillId="0" borderId="2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9" fillId="0" borderId="24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42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1" fontId="5" fillId="0" borderId="21" xfId="0" applyNumberFormat="1" applyFont="1" applyBorder="1" applyAlignment="1">
      <alignment horizontal="center" wrapText="1"/>
    </xf>
    <xf numFmtId="2" fontId="48" fillId="0" borderId="0" xfId="0" applyNumberFormat="1" applyFont="1" applyAlignment="1">
      <alignment horizontal="center" wrapText="1"/>
    </xf>
    <xf numFmtId="174" fontId="4" fillId="0" borderId="10" xfId="0" applyNumberFormat="1" applyFont="1" applyBorder="1" applyAlignment="1">
      <alignment/>
    </xf>
    <xf numFmtId="2" fontId="8" fillId="0" borderId="37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2" fontId="8" fillId="0" borderId="39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2" fillId="0" borderId="35" xfId="0" applyFont="1" applyBorder="1" applyAlignment="1">
      <alignment horizontal="left" wrapText="1"/>
    </xf>
    <xf numFmtId="16" fontId="8" fillId="0" borderId="20" xfId="0" applyNumberFormat="1" applyFont="1" applyBorder="1" applyAlignment="1">
      <alignment horizontal="center" wrapText="1"/>
    </xf>
    <xf numFmtId="16" fontId="8" fillId="0" borderId="43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4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8" fillId="0" borderId="34" xfId="0" applyFont="1" applyBorder="1" applyAlignment="1">
      <alignment wrapText="1"/>
    </xf>
    <xf numFmtId="2" fontId="8" fillId="0" borderId="3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4" fillId="21" borderId="10" xfId="0" applyNumberFormat="1" applyFont="1" applyFill="1" applyBorder="1" applyAlignment="1">
      <alignment/>
    </xf>
    <xf numFmtId="174" fontId="5" fillId="0" borderId="0" xfId="0" applyNumberFormat="1" applyFont="1" applyAlignment="1">
      <alignment/>
    </xf>
    <xf numFmtId="2" fontId="12" fillId="21" borderId="35" xfId="0" applyNumberFormat="1" applyFont="1" applyFill="1" applyBorder="1" applyAlignment="1">
      <alignment/>
    </xf>
    <xf numFmtId="1" fontId="4" fillId="21" borderId="10" xfId="0" applyNumberFormat="1" applyFont="1" applyFill="1" applyBorder="1" applyAlignment="1">
      <alignment/>
    </xf>
    <xf numFmtId="2" fontId="2" fillId="21" borderId="10" xfId="0" applyNumberFormat="1" applyFont="1" applyFill="1" applyBorder="1" applyAlignment="1">
      <alignment/>
    </xf>
    <xf numFmtId="0" fontId="2" fillId="21" borderId="10" xfId="0" applyFont="1" applyFill="1" applyBorder="1" applyAlignment="1">
      <alignment/>
    </xf>
    <xf numFmtId="2" fontId="9" fillId="0" borderId="29" xfId="0" applyNumberFormat="1" applyFont="1" applyBorder="1" applyAlignment="1">
      <alignment horizontal="right"/>
    </xf>
    <xf numFmtId="2" fontId="8" fillId="24" borderId="34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 horizontal="left" wrapText="1"/>
    </xf>
    <xf numFmtId="2" fontId="8" fillId="24" borderId="11" xfId="0" applyNumberFormat="1" applyFont="1" applyFill="1" applyBorder="1" applyAlignment="1">
      <alignment horizontal="center" wrapText="1"/>
    </xf>
    <xf numFmtId="2" fontId="8" fillId="24" borderId="41" xfId="0" applyNumberFormat="1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/>
    </xf>
    <xf numFmtId="0" fontId="0" fillId="24" borderId="0" xfId="0" applyFill="1" applyAlignment="1">
      <alignment/>
    </xf>
    <xf numFmtId="2" fontId="8" fillId="21" borderId="38" xfId="0" applyNumberFormat="1" applyFont="1" applyFill="1" applyBorder="1" applyAlignment="1">
      <alignment horizontal="center"/>
    </xf>
    <xf numFmtId="2" fontId="8" fillId="21" borderId="16" xfId="0" applyNumberFormat="1" applyFont="1" applyFill="1" applyBorder="1" applyAlignment="1">
      <alignment horizontal="center"/>
    </xf>
    <xf numFmtId="2" fontId="8" fillId="25" borderId="41" xfId="0" applyNumberFormat="1" applyFont="1" applyFill="1" applyBorder="1" applyAlignment="1">
      <alignment horizontal="center"/>
    </xf>
    <xf numFmtId="2" fontId="8" fillId="25" borderId="38" xfId="0" applyNumberFormat="1" applyFont="1" applyFill="1" applyBorder="1" applyAlignment="1">
      <alignment horizontal="center"/>
    </xf>
    <xf numFmtId="2" fontId="8" fillId="25" borderId="13" xfId="0" applyNumberFormat="1" applyFont="1" applyFill="1" applyBorder="1" applyAlignment="1">
      <alignment horizontal="center"/>
    </xf>
    <xf numFmtId="2" fontId="8" fillId="25" borderId="16" xfId="0" applyNumberFormat="1" applyFont="1" applyFill="1" applyBorder="1" applyAlignment="1">
      <alignment horizontal="center"/>
    </xf>
    <xf numFmtId="2" fontId="4" fillId="21" borderId="35" xfId="0" applyNumberFormat="1" applyFont="1" applyFill="1" applyBorder="1" applyAlignment="1">
      <alignment/>
    </xf>
    <xf numFmtId="2" fontId="4" fillId="25" borderId="35" xfId="0" applyNumberFormat="1" applyFont="1" applyFill="1" applyBorder="1" applyAlignment="1">
      <alignment/>
    </xf>
    <xf numFmtId="0" fontId="4" fillId="25" borderId="35" xfId="0" applyFont="1" applyFill="1" applyBorder="1" applyAlignment="1">
      <alignment/>
    </xf>
    <xf numFmtId="172" fontId="44" fillId="24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0" fillId="0" borderId="3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51" fillId="24" borderId="0" xfId="0" applyFont="1" applyFill="1" applyAlignment="1">
      <alignment horizontal="center" wrapText="1"/>
    </xf>
    <xf numFmtId="0" fontId="32" fillId="24" borderId="13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center" wrapText="1"/>
    </xf>
    <xf numFmtId="0" fontId="32" fillId="24" borderId="29" xfId="0" applyFont="1" applyFill="1" applyBorder="1" applyAlignment="1">
      <alignment horizontal="center" wrapText="1"/>
    </xf>
    <xf numFmtId="0" fontId="32" fillId="24" borderId="14" xfId="0" applyFont="1" applyFill="1" applyBorder="1" applyAlignment="1">
      <alignment horizontal="center" wrapText="1"/>
    </xf>
    <xf numFmtId="0" fontId="32" fillId="24" borderId="42" xfId="0" applyFont="1" applyFill="1" applyBorder="1" applyAlignment="1">
      <alignment horizontal="center" wrapText="1"/>
    </xf>
    <xf numFmtId="0" fontId="45" fillId="24" borderId="0" xfId="0" applyFont="1" applyFill="1" applyAlignment="1">
      <alignment horizontal="center" wrapText="1"/>
    </xf>
    <xf numFmtId="0" fontId="31" fillId="24" borderId="14" xfId="0" applyFont="1" applyFill="1" applyBorder="1" applyAlignment="1">
      <alignment horizontal="center" wrapText="1"/>
    </xf>
    <xf numFmtId="0" fontId="31" fillId="24" borderId="33" xfId="0" applyFont="1" applyFill="1" applyBorder="1" applyAlignment="1">
      <alignment horizontal="center" wrapText="1"/>
    </xf>
    <xf numFmtId="0" fontId="31" fillId="24" borderId="42" xfId="0" applyFont="1" applyFill="1" applyBorder="1" applyAlignment="1">
      <alignment horizontal="center" wrapText="1"/>
    </xf>
    <xf numFmtId="0" fontId="31" fillId="24" borderId="13" xfId="0" applyFont="1" applyFill="1" applyBorder="1" applyAlignment="1">
      <alignment horizontal="center" wrapText="1"/>
    </xf>
    <xf numFmtId="0" fontId="31" fillId="24" borderId="26" xfId="0" applyFont="1" applyFill="1" applyBorder="1" applyAlignment="1">
      <alignment horizontal="center" wrapText="1"/>
    </xf>
    <xf numFmtId="0" fontId="31" fillId="24" borderId="19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31" fillId="24" borderId="3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center"/>
    </xf>
    <xf numFmtId="0" fontId="31" fillId="24" borderId="25" xfId="0" applyFont="1" applyFill="1" applyBorder="1" applyAlignment="1">
      <alignment horizontal="center"/>
    </xf>
    <xf numFmtId="0" fontId="31" fillId="24" borderId="24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561"/>
  <sheetViews>
    <sheetView tabSelected="1" zoomScale="75" zoomScaleNormal="75" zoomScalePageLayoutView="0" workbookViewId="0" topLeftCell="A1">
      <selection activeCell="M26" sqref="M26"/>
    </sheetView>
  </sheetViews>
  <sheetFormatPr defaultColWidth="9.00390625" defaultRowHeight="12.75"/>
  <cols>
    <col min="1" max="1" width="46.00390625" style="71" customWidth="1"/>
    <col min="2" max="2" width="15.125" style="71" customWidth="1"/>
    <col min="3" max="3" width="16.875" style="71" customWidth="1"/>
    <col min="4" max="4" width="12.125" style="71" customWidth="1"/>
    <col min="5" max="5" width="15.75390625" style="71" customWidth="1"/>
    <col min="6" max="7" width="13.875" style="71" customWidth="1"/>
    <col min="8" max="9" width="13.625" style="71" customWidth="1"/>
    <col min="10" max="10" width="7.375" style="71" customWidth="1"/>
    <col min="11" max="11" width="9.125" style="71" customWidth="1"/>
    <col min="12" max="12" width="9.00390625" style="71" customWidth="1"/>
    <col min="13" max="13" width="11.625" style="71" customWidth="1"/>
    <col min="14" max="14" width="12.00390625" style="71" customWidth="1"/>
    <col min="15" max="16384" width="9.125" style="71" customWidth="1"/>
  </cols>
  <sheetData>
    <row r="1" spans="1:10" ht="54.75" customHeight="1">
      <c r="A1" s="261" t="s">
        <v>193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9" ht="21" thickBot="1">
      <c r="A2" s="73" t="s">
        <v>85</v>
      </c>
      <c r="B2" s="74"/>
      <c r="C2" s="75"/>
      <c r="D2" s="75" t="s">
        <v>33</v>
      </c>
      <c r="E2" s="7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21" thickBot="1">
      <c r="A3" s="73" t="s">
        <v>87</v>
      </c>
      <c r="B3" s="74"/>
      <c r="C3" s="76">
        <v>50</v>
      </c>
      <c r="D3" s="204">
        <f>ROUND(C3/C5*100,0)</f>
        <v>14</v>
      </c>
      <c r="E3" s="72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21" thickBot="1">
      <c r="A4" s="73" t="s">
        <v>86</v>
      </c>
      <c r="B4" s="74"/>
      <c r="C4" s="76">
        <f>C5-C3</f>
        <v>310</v>
      </c>
      <c r="D4" s="204">
        <f>ROUND(C4/C5*100,0)</f>
        <v>86</v>
      </c>
      <c r="E4" s="72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20.25">
      <c r="A5" s="77"/>
      <c r="B5" s="77" t="s">
        <v>4</v>
      </c>
      <c r="C5" s="77">
        <v>360</v>
      </c>
      <c r="D5" s="75"/>
      <c r="E5" s="72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22.5">
      <c r="A6" s="78" t="s">
        <v>73</v>
      </c>
      <c r="B6" s="72"/>
      <c r="C6" s="72"/>
      <c r="D6" s="72"/>
      <c r="E6" s="72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6.5">
      <c r="A7" s="72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6.5">
      <c r="A8" s="79" t="s">
        <v>138</v>
      </c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6:19" ht="13.5" customHeight="1" thickBot="1"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7.25" thickBot="1">
      <c r="A10" s="71" t="s">
        <v>98</v>
      </c>
      <c r="B10" s="214">
        <v>425.62</v>
      </c>
      <c r="C10" s="71" t="s">
        <v>97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8:19" ht="11.25" customHeight="1" thickBot="1">
      <c r="H11" s="72"/>
      <c r="I11" s="72"/>
      <c r="J11" s="72"/>
      <c r="M11"/>
      <c r="N11"/>
      <c r="O11"/>
      <c r="P11"/>
      <c r="Q11"/>
      <c r="R11"/>
      <c r="S11"/>
    </row>
    <row r="12" spans="1:19" ht="38.25" thickBot="1">
      <c r="A12" s="215" t="s">
        <v>142</v>
      </c>
      <c r="B12" s="7"/>
      <c r="C12" s="5"/>
      <c r="D12" s="70">
        <v>521.59</v>
      </c>
      <c r="E12" s="8" t="s">
        <v>120</v>
      </c>
      <c r="F12" s="69"/>
      <c r="G12" s="8" t="s">
        <v>171</v>
      </c>
      <c r="H12" s="72"/>
      <c r="I12" s="72"/>
      <c r="J12" s="72"/>
      <c r="M12"/>
      <c r="N12"/>
      <c r="O12"/>
      <c r="P12"/>
      <c r="Q12"/>
      <c r="R12"/>
      <c r="S12"/>
    </row>
    <row r="13" spans="1:19" ht="12.75" customHeight="1">
      <c r="A13" s="72"/>
      <c r="H13" s="72"/>
      <c r="I13" s="72"/>
      <c r="J13" s="72"/>
      <c r="M13"/>
      <c r="N13"/>
      <c r="O13"/>
      <c r="P13"/>
      <c r="Q13"/>
      <c r="R13"/>
      <c r="S13"/>
    </row>
    <row r="14" spans="1:19" ht="16.5">
      <c r="A14" s="72" t="s">
        <v>143</v>
      </c>
      <c r="B14" s="80">
        <f>ROUND(B10*D12,2)</f>
        <v>221999.14</v>
      </c>
      <c r="C14" s="71" t="s">
        <v>1</v>
      </c>
      <c r="E14" s="81"/>
      <c r="H14" s="72"/>
      <c r="I14" s="72"/>
      <c r="J14" s="72"/>
      <c r="M14"/>
      <c r="N14"/>
      <c r="O14"/>
      <c r="P14"/>
      <c r="Q14"/>
      <c r="R14"/>
      <c r="S14"/>
    </row>
    <row r="15" spans="1:19" ht="11.25" customHeight="1">
      <c r="A15" s="72"/>
      <c r="B15" s="82"/>
      <c r="H15" s="72"/>
      <c r="I15" s="72"/>
      <c r="J15" s="72"/>
      <c r="K15"/>
      <c r="L15"/>
      <c r="M15"/>
      <c r="N15"/>
      <c r="O15"/>
      <c r="P15"/>
      <c r="Q15"/>
      <c r="R15"/>
      <c r="S15"/>
    </row>
    <row r="16" spans="1:19" ht="19.5">
      <c r="A16" s="71" t="s">
        <v>117</v>
      </c>
      <c r="B16" s="159">
        <v>2228</v>
      </c>
      <c r="C16" s="71" t="s">
        <v>118</v>
      </c>
      <c r="D16" s="161"/>
      <c r="H16" s="72"/>
      <c r="I16" s="72"/>
      <c r="J16" s="72"/>
      <c r="K16"/>
      <c r="L16"/>
      <c r="M16"/>
      <c r="N16"/>
      <c r="O16"/>
      <c r="P16"/>
      <c r="Q16"/>
      <c r="R16"/>
      <c r="S16"/>
    </row>
    <row r="17" spans="2:19" ht="12.75" customHeight="1">
      <c r="B17" s="151"/>
      <c r="H17" s="72"/>
      <c r="I17" s="72"/>
      <c r="J17" s="72"/>
      <c r="K17"/>
      <c r="L17"/>
      <c r="M17"/>
      <c r="N17"/>
      <c r="O17"/>
      <c r="P17"/>
      <c r="Q17"/>
      <c r="R17"/>
      <c r="S17"/>
    </row>
    <row r="18" spans="1:19" ht="19.5">
      <c r="A18" s="71" t="s">
        <v>119</v>
      </c>
      <c r="B18" s="89">
        <f>B16/360</f>
        <v>6.188888888888889</v>
      </c>
      <c r="C18" s="71" t="s">
        <v>118</v>
      </c>
      <c r="D18" s="81"/>
      <c r="F18"/>
      <c r="G18"/>
      <c r="H18" s="72"/>
      <c r="I18" s="72"/>
      <c r="J18" s="72"/>
      <c r="K18"/>
      <c r="L18"/>
      <c r="M18"/>
      <c r="N18"/>
      <c r="O18"/>
      <c r="P18"/>
      <c r="Q18"/>
      <c r="R18"/>
      <c r="S18"/>
    </row>
    <row r="19" spans="1:19" ht="12.75" customHeight="1">
      <c r="A19" s="72"/>
      <c r="B19" s="82"/>
      <c r="F19"/>
      <c r="G19"/>
      <c r="H19" s="72"/>
      <c r="I19" s="72"/>
      <c r="J19" s="72"/>
      <c r="K19"/>
      <c r="L19"/>
      <c r="M19"/>
      <c r="N19"/>
      <c r="O19"/>
      <c r="P19"/>
      <c r="Q19"/>
      <c r="R19"/>
      <c r="S19"/>
    </row>
    <row r="20" spans="1:19" ht="51.75">
      <c r="A20" s="160" t="s">
        <v>139</v>
      </c>
      <c r="B20" s="94">
        <f>ROUND(B14/B16*B18/6,2)</f>
        <v>102.78</v>
      </c>
      <c r="C20" s="142" t="s">
        <v>116</v>
      </c>
      <c r="D20" s="142"/>
      <c r="F20"/>
      <c r="G20"/>
      <c r="H20" s="72"/>
      <c r="I20" s="72"/>
      <c r="J20" s="72"/>
      <c r="K20"/>
      <c r="L20"/>
      <c r="M20"/>
      <c r="N20"/>
      <c r="O20"/>
      <c r="P20"/>
      <c r="Q20"/>
      <c r="R20"/>
      <c r="S20"/>
    </row>
    <row r="21" spans="1:10" ht="12" customHeight="1">
      <c r="A21" s="160"/>
      <c r="B21" s="179"/>
      <c r="C21" s="142"/>
      <c r="D21" s="142"/>
      <c r="F21"/>
      <c r="G21"/>
      <c r="H21" s="72"/>
      <c r="I21" s="72"/>
      <c r="J21" s="72"/>
    </row>
    <row r="22" spans="1:10" ht="34.5">
      <c r="A22" s="160" t="s">
        <v>140</v>
      </c>
      <c r="B22" s="94">
        <f>B14/B16*B18/12</f>
        <v>51.388689814814825</v>
      </c>
      <c r="C22" s="142" t="s">
        <v>116</v>
      </c>
      <c r="D22" s="142"/>
      <c r="F22"/>
      <c r="G22"/>
      <c r="H22" s="72"/>
      <c r="I22" s="72"/>
      <c r="J22" s="72"/>
    </row>
    <row r="23" spans="1:10" ht="10.5" customHeight="1">
      <c r="A23" s="72"/>
      <c r="B23" s="82"/>
      <c r="H23" s="72"/>
      <c r="I23" s="72"/>
      <c r="J23" s="72"/>
    </row>
    <row r="24" spans="1:10" ht="19.5">
      <c r="A24" s="86" t="s">
        <v>74</v>
      </c>
      <c r="H24" s="72"/>
      <c r="I24" s="72"/>
      <c r="J24" s="72"/>
    </row>
    <row r="25" spans="1:10" ht="11.25" customHeight="1">
      <c r="A25" s="86"/>
      <c r="H25" s="72"/>
      <c r="I25" s="72"/>
      <c r="J25" s="72"/>
    </row>
    <row r="26" spans="1:10" ht="195.75" customHeight="1">
      <c r="A26" s="87" t="s">
        <v>101</v>
      </c>
      <c r="B26" s="87" t="s">
        <v>99</v>
      </c>
      <c r="C26" s="87" t="s">
        <v>100</v>
      </c>
      <c r="D26" s="87" t="s">
        <v>150</v>
      </c>
      <c r="E26" s="87" t="s">
        <v>105</v>
      </c>
      <c r="F26" s="87" t="s">
        <v>173</v>
      </c>
      <c r="G26" s="87" t="s">
        <v>151</v>
      </c>
      <c r="H26" s="87" t="s">
        <v>106</v>
      </c>
      <c r="I26" s="87" t="s">
        <v>107</v>
      </c>
      <c r="J26" s="72"/>
    </row>
    <row r="27" spans="1:10" ht="24.75" customHeight="1">
      <c r="A27" s="88" t="s">
        <v>102</v>
      </c>
      <c r="B27" s="88">
        <v>40</v>
      </c>
      <c r="C27" s="88">
        <v>365</v>
      </c>
      <c r="D27" s="88">
        <f>ROUND(B27*C27*360*0.001,3)</f>
        <v>5256</v>
      </c>
      <c r="E27" s="89">
        <f>ROUND(D27/12/360,3)</f>
        <v>1.217</v>
      </c>
      <c r="F27" s="88">
        <v>14.27</v>
      </c>
      <c r="G27" s="88">
        <f>ROUND(F27*D27,2)</f>
        <v>75003.12</v>
      </c>
      <c r="H27" s="90">
        <f>ROUND(G27/12/360,2)</f>
        <v>17.36</v>
      </c>
      <c r="I27" s="90">
        <f>ROUND(G27/365/360,2)</f>
        <v>0.57</v>
      </c>
      <c r="J27" s="72"/>
    </row>
    <row r="28" spans="1:10" ht="16.5">
      <c r="A28" s="88" t="s">
        <v>103</v>
      </c>
      <c r="B28" s="88">
        <v>60</v>
      </c>
      <c r="C28" s="88">
        <v>350</v>
      </c>
      <c r="D28" s="88">
        <f>ROUND(B28*C28*360*0.001,3)</f>
        <v>7560</v>
      </c>
      <c r="E28" s="89">
        <f>ROUND(D28/12/360,3)</f>
        <v>1.75</v>
      </c>
      <c r="F28" s="88">
        <v>30.41</v>
      </c>
      <c r="G28" s="88">
        <f>ROUND(F28*D28,2)</f>
        <v>229899.6</v>
      </c>
      <c r="H28" s="90">
        <f>ROUND(G28/12/360,2)</f>
        <v>53.22</v>
      </c>
      <c r="I28" s="90">
        <f>ROUND(G28/365/360,2)</f>
        <v>1.75</v>
      </c>
      <c r="J28" s="72"/>
    </row>
    <row r="29" spans="1:10" ht="16.5">
      <c r="A29" s="88" t="s">
        <v>104</v>
      </c>
      <c r="B29" s="88">
        <f>SUM(B27:B28)</f>
        <v>100</v>
      </c>
      <c r="C29" s="88"/>
      <c r="D29" s="88">
        <f>SUM(D27:D28)</f>
        <v>12816</v>
      </c>
      <c r="E29" s="89">
        <f>ROUND(D29/12/360,3)</f>
        <v>2.967</v>
      </c>
      <c r="F29" s="88">
        <v>5.51</v>
      </c>
      <c r="G29" s="88">
        <f>ROUND(F29*D29,2)</f>
        <v>70616.16</v>
      </c>
      <c r="H29" s="90">
        <f>ROUND(G29/12/360,2)</f>
        <v>16.35</v>
      </c>
      <c r="I29" s="90">
        <f>ROUND(G29/365/360,2)</f>
        <v>0.54</v>
      </c>
      <c r="J29" s="72"/>
    </row>
    <row r="30" spans="1:10" ht="17.25">
      <c r="A30" s="91" t="s">
        <v>2</v>
      </c>
      <c r="B30" s="92"/>
      <c r="C30" s="92"/>
      <c r="D30" s="92"/>
      <c r="E30" s="93"/>
      <c r="F30" s="92"/>
      <c r="G30" s="92"/>
      <c r="H30" s="94">
        <f>SUM(H27:H29)</f>
        <v>86.93</v>
      </c>
      <c r="I30" s="92">
        <f>SUM(I27:I29)</f>
        <v>2.86</v>
      </c>
      <c r="J30" s="72"/>
    </row>
    <row r="31" spans="5:10" ht="16.5">
      <c r="E31" s="161"/>
      <c r="H31" s="72"/>
      <c r="I31" s="72"/>
      <c r="J31" s="72"/>
    </row>
    <row r="32" spans="1:10" ht="19.5">
      <c r="A32" s="86" t="s">
        <v>75</v>
      </c>
      <c r="E32" s="161"/>
      <c r="H32" s="72"/>
      <c r="I32" s="72"/>
      <c r="J32" s="72"/>
    </row>
    <row r="33" spans="1:10" ht="10.5" customHeight="1" thickBot="1">
      <c r="A33" s="79"/>
      <c r="H33" s="72"/>
      <c r="I33" s="72"/>
      <c r="J33" s="72"/>
    </row>
    <row r="34" spans="1:10" ht="34.5" customHeight="1" thickBot="1">
      <c r="A34" s="265" t="s">
        <v>147</v>
      </c>
      <c r="B34" s="265"/>
      <c r="C34" s="265"/>
      <c r="D34" s="265"/>
      <c r="E34" s="272"/>
      <c r="F34" s="95">
        <v>855</v>
      </c>
      <c r="G34" s="72" t="s">
        <v>145</v>
      </c>
      <c r="H34" s="72"/>
      <c r="I34" s="72"/>
      <c r="J34" s="72"/>
    </row>
    <row r="35" spans="1:10" ht="28.5" customHeight="1">
      <c r="A35" s="265" t="s">
        <v>92</v>
      </c>
      <c r="B35" s="265"/>
      <c r="C35" s="265"/>
      <c r="D35" s="265"/>
      <c r="E35" s="265"/>
      <c r="F35" s="265"/>
      <c r="G35" s="265"/>
      <c r="H35" s="265"/>
      <c r="I35" s="72"/>
      <c r="J35" s="72"/>
    </row>
    <row r="36" spans="1:10" ht="15" customHeight="1" thickBot="1">
      <c r="A36" s="73"/>
      <c r="B36" s="73"/>
      <c r="C36" s="73"/>
      <c r="D36" s="73"/>
      <c r="E36" s="73"/>
      <c r="F36" s="73"/>
      <c r="G36" s="73"/>
      <c r="H36" s="73"/>
      <c r="I36" s="72"/>
      <c r="J36" s="72"/>
    </row>
    <row r="37" spans="1:10" ht="17.25" thickBot="1">
      <c r="A37" s="96" t="s">
        <v>168</v>
      </c>
      <c r="C37" s="95">
        <f>F34/12*360</f>
        <v>25650</v>
      </c>
      <c r="D37" s="72" t="s">
        <v>146</v>
      </c>
      <c r="H37" s="72"/>
      <c r="I37" s="72"/>
      <c r="J37" s="72"/>
    </row>
    <row r="38" spans="1:10" ht="17.25" thickBot="1">
      <c r="A38" s="96"/>
      <c r="H38" s="72"/>
      <c r="I38" s="72"/>
      <c r="J38" s="72"/>
    </row>
    <row r="39" spans="2:10" ht="17.25" thickBot="1">
      <c r="B39" s="71" t="s">
        <v>11</v>
      </c>
      <c r="C39" s="205">
        <v>0.75</v>
      </c>
      <c r="D39" s="72" t="s">
        <v>149</v>
      </c>
      <c r="E39" s="72"/>
      <c r="F39" s="72" t="s">
        <v>166</v>
      </c>
      <c r="H39" s="72"/>
      <c r="I39" s="72"/>
      <c r="J39" s="72"/>
    </row>
    <row r="40" spans="3:10" ht="17.25" thickBot="1">
      <c r="C40" s="82"/>
      <c r="H40" s="72"/>
      <c r="I40" s="72"/>
      <c r="J40" s="72"/>
    </row>
    <row r="41" spans="1:10" ht="17.25" thickBot="1">
      <c r="A41" s="96" t="s">
        <v>76</v>
      </c>
      <c r="B41" s="158"/>
      <c r="C41" s="84">
        <f>C37*C39*12</f>
        <v>230850</v>
      </c>
      <c r="D41" s="72" t="s">
        <v>167</v>
      </c>
      <c r="H41" s="72"/>
      <c r="I41" s="72"/>
      <c r="J41" s="72"/>
    </row>
    <row r="42" spans="2:10" ht="16.5">
      <c r="B42" s="72"/>
      <c r="C42" s="85"/>
      <c r="D42" s="72"/>
      <c r="H42" s="72"/>
      <c r="I42" s="72"/>
      <c r="J42" s="72"/>
    </row>
    <row r="43" spans="1:10" ht="16.5">
      <c r="A43" s="71" t="s">
        <v>114</v>
      </c>
      <c r="B43" s="72"/>
      <c r="C43" s="157">
        <f>F34/12</f>
        <v>71.25</v>
      </c>
      <c r="D43" s="72" t="s">
        <v>148</v>
      </c>
      <c r="G43" s="238">
        <f>C43*C39</f>
        <v>53.4375</v>
      </c>
      <c r="H43" s="72"/>
      <c r="I43" s="72"/>
      <c r="J43" s="72"/>
    </row>
    <row r="44" spans="2:10" ht="16.5">
      <c r="B44" s="72"/>
      <c r="C44" s="85"/>
      <c r="D44" s="72"/>
      <c r="H44" s="72"/>
      <c r="I44" s="72"/>
      <c r="J44" s="72"/>
    </row>
    <row r="45" spans="1:10" ht="17.25">
      <c r="A45" s="142" t="s">
        <v>115</v>
      </c>
      <c r="B45" s="142"/>
      <c r="C45" s="239">
        <f>SUM(C41/12/360)</f>
        <v>53.4375</v>
      </c>
      <c r="D45" s="142" t="s">
        <v>116</v>
      </c>
      <c r="E45" s="142"/>
      <c r="H45" s="72"/>
      <c r="I45" s="72"/>
      <c r="J45" s="72"/>
    </row>
    <row r="46" spans="2:10" ht="16.5">
      <c r="B46" s="72"/>
      <c r="C46" s="85"/>
      <c r="D46" s="72"/>
      <c r="H46" s="72"/>
      <c r="I46" s="72"/>
      <c r="J46" s="72"/>
    </row>
    <row r="47" spans="1:10" ht="19.5">
      <c r="A47" s="98" t="s">
        <v>77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8" thickBot="1">
      <c r="A48" s="97" t="s">
        <v>41</v>
      </c>
      <c r="B48" s="9"/>
      <c r="C48" s="5"/>
      <c r="D48" s="5"/>
      <c r="E48" s="5"/>
      <c r="F48" s="5"/>
      <c r="G48" s="5"/>
      <c r="H48" s="5"/>
      <c r="I48" s="5"/>
      <c r="J48"/>
    </row>
    <row r="49" spans="1:10" ht="17.25" customHeight="1" thickBot="1">
      <c r="A49" s="273" t="s">
        <v>42</v>
      </c>
      <c r="B49" s="269" t="s">
        <v>43</v>
      </c>
      <c r="C49" s="270" t="s">
        <v>44</v>
      </c>
      <c r="D49" s="271"/>
      <c r="E49" s="271"/>
      <c r="F49" s="271"/>
      <c r="G49" s="266" t="s">
        <v>45</v>
      </c>
      <c r="H49" s="266" t="s">
        <v>152</v>
      </c>
      <c r="I49" s="266" t="s">
        <v>134</v>
      </c>
      <c r="J49"/>
    </row>
    <row r="50" spans="1:10" ht="33.75" thickBot="1">
      <c r="A50" s="274"/>
      <c r="B50" s="268"/>
      <c r="C50" s="103" t="s">
        <v>67</v>
      </c>
      <c r="D50" s="104" t="s">
        <v>65</v>
      </c>
      <c r="E50" s="233" t="s">
        <v>66</v>
      </c>
      <c r="F50" s="104" t="s">
        <v>46</v>
      </c>
      <c r="G50" s="267"/>
      <c r="H50" s="267"/>
      <c r="I50" s="268"/>
      <c r="J50"/>
    </row>
    <row r="51" spans="1:10" ht="16.5">
      <c r="A51" s="196" t="s">
        <v>123</v>
      </c>
      <c r="B51" s="116" t="s">
        <v>64</v>
      </c>
      <c r="C51" s="105">
        <v>1</v>
      </c>
      <c r="D51" s="105">
        <v>4</v>
      </c>
      <c r="E51" s="221"/>
      <c r="F51" s="200">
        <v>2</v>
      </c>
      <c r="G51" s="105">
        <f>ROUND(SUM(B51:F51),0)</f>
        <v>7</v>
      </c>
      <c r="H51" s="206">
        <v>283.55</v>
      </c>
      <c r="I51" s="106">
        <f aca="true" t="shared" si="0" ref="I51:I57">ROUND(G51*H51,2)</f>
        <v>1984.85</v>
      </c>
      <c r="J51"/>
    </row>
    <row r="52" spans="1:10" ht="16.5">
      <c r="A52" s="197" t="s">
        <v>153</v>
      </c>
      <c r="B52" s="119" t="s">
        <v>133</v>
      </c>
      <c r="C52" s="222"/>
      <c r="D52" s="222"/>
      <c r="E52" s="218"/>
      <c r="F52" s="201">
        <v>22</v>
      </c>
      <c r="G52" s="108">
        <f aca="true" t="shared" si="1" ref="G52:G57">ROUND(SUM(B52:F52),0)</f>
        <v>22</v>
      </c>
      <c r="H52" s="207">
        <v>3.06</v>
      </c>
      <c r="I52" s="109">
        <f t="shared" si="0"/>
        <v>67.32</v>
      </c>
      <c r="J52"/>
    </row>
    <row r="53" spans="1:10" ht="16.5">
      <c r="A53" s="197" t="s">
        <v>131</v>
      </c>
      <c r="B53" s="119" t="s">
        <v>64</v>
      </c>
      <c r="C53" s="222"/>
      <c r="D53" s="222"/>
      <c r="E53" s="218"/>
      <c r="F53" s="201">
        <v>2</v>
      </c>
      <c r="G53" s="108">
        <f t="shared" si="1"/>
        <v>2</v>
      </c>
      <c r="H53" s="207">
        <v>38.74</v>
      </c>
      <c r="I53" s="109">
        <f t="shared" si="0"/>
        <v>77.48</v>
      </c>
      <c r="J53"/>
    </row>
    <row r="54" spans="1:10" ht="16.5">
      <c r="A54" s="198" t="s">
        <v>48</v>
      </c>
      <c r="B54" s="123" t="s">
        <v>158</v>
      </c>
      <c r="C54" s="108">
        <v>3</v>
      </c>
      <c r="D54" s="108"/>
      <c r="E54" s="218"/>
      <c r="F54" s="201"/>
      <c r="G54" s="108">
        <f t="shared" si="1"/>
        <v>3</v>
      </c>
      <c r="H54" s="207">
        <v>30.99</v>
      </c>
      <c r="I54" s="109">
        <f t="shared" si="0"/>
        <v>92.97</v>
      </c>
      <c r="J54"/>
    </row>
    <row r="55" spans="1:10" ht="16.5">
      <c r="A55" s="198" t="s">
        <v>48</v>
      </c>
      <c r="B55" s="123" t="s">
        <v>159</v>
      </c>
      <c r="C55" s="223"/>
      <c r="D55" s="223">
        <v>8</v>
      </c>
      <c r="E55" s="218"/>
      <c r="F55" s="201"/>
      <c r="G55" s="108">
        <f t="shared" si="1"/>
        <v>8</v>
      </c>
      <c r="H55" s="207">
        <v>30.99</v>
      </c>
      <c r="I55" s="109">
        <f t="shared" si="0"/>
        <v>247.92</v>
      </c>
      <c r="J55"/>
    </row>
    <row r="56" spans="1:10" ht="16.5">
      <c r="A56" s="198" t="s">
        <v>48</v>
      </c>
      <c r="B56" s="216" t="s">
        <v>113</v>
      </c>
      <c r="C56" s="223"/>
      <c r="D56" s="223"/>
      <c r="E56" s="218"/>
      <c r="F56" s="201">
        <v>8</v>
      </c>
      <c r="G56" s="108">
        <f t="shared" si="1"/>
        <v>8</v>
      </c>
      <c r="H56" s="207">
        <v>30.99</v>
      </c>
      <c r="I56" s="109">
        <f t="shared" si="0"/>
        <v>247.92</v>
      </c>
      <c r="J56"/>
    </row>
    <row r="57" spans="1:10" ht="17.25" thickBot="1">
      <c r="A57" s="199" t="s">
        <v>47</v>
      </c>
      <c r="B57" s="217" t="s">
        <v>130</v>
      </c>
      <c r="C57" s="193"/>
      <c r="D57" s="193"/>
      <c r="E57" s="219"/>
      <c r="F57" s="202">
        <v>6</v>
      </c>
      <c r="G57" s="193">
        <f t="shared" si="1"/>
        <v>6</v>
      </c>
      <c r="H57" s="212">
        <v>24.6</v>
      </c>
      <c r="I57" s="195">
        <f t="shared" si="0"/>
        <v>147.6</v>
      </c>
      <c r="J57"/>
    </row>
    <row r="58" spans="1:10" ht="17.25" thickBot="1">
      <c r="A58" s="110" t="s">
        <v>49</v>
      </c>
      <c r="B58" s="111"/>
      <c r="C58" s="220"/>
      <c r="D58" s="177"/>
      <c r="E58" s="192"/>
      <c r="F58" s="177"/>
      <c r="G58" s="194"/>
      <c r="H58" s="213"/>
      <c r="I58" s="243">
        <f>ROUND(SUM(I51:I57),2)</f>
        <v>2866.06</v>
      </c>
      <c r="J58"/>
    </row>
    <row r="59" spans="1:10" ht="18" thickBot="1">
      <c r="A59" s="97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35.25" customHeight="1" thickBot="1">
      <c r="A60" s="100" t="s">
        <v>51</v>
      </c>
      <c r="B60" s="113" t="s">
        <v>52</v>
      </c>
      <c r="C60" s="100" t="s">
        <v>53</v>
      </c>
      <c r="D60" s="113" t="s">
        <v>54</v>
      </c>
      <c r="E60" s="101" t="s">
        <v>134</v>
      </c>
      <c r="F60" s="114"/>
      <c r="G60" s="114"/>
      <c r="H60" s="5"/>
      <c r="I60" s="5"/>
      <c r="J60" s="5"/>
    </row>
    <row r="61" spans="1:10" ht="16.5">
      <c r="A61" s="115" t="s">
        <v>55</v>
      </c>
      <c r="B61" s="116" t="s">
        <v>68</v>
      </c>
      <c r="C61" s="99">
        <v>50</v>
      </c>
      <c r="D61" s="235">
        <v>40.17</v>
      </c>
      <c r="E61" s="117">
        <f>ROUND(C61*D61,2)</f>
        <v>2008.5</v>
      </c>
      <c r="F61" s="118"/>
      <c r="G61" s="118"/>
      <c r="H61" s="5"/>
      <c r="I61" s="5"/>
      <c r="J61" s="5"/>
    </row>
    <row r="62" spans="1:10" ht="16.5">
      <c r="A62" s="122" t="s">
        <v>154</v>
      </c>
      <c r="B62" s="123" t="s">
        <v>57</v>
      </c>
      <c r="C62" s="107">
        <v>8</v>
      </c>
      <c r="D62" s="230">
        <v>27.12</v>
      </c>
      <c r="E62" s="121">
        <f>ROUND(C62*D62,2)</f>
        <v>216.96</v>
      </c>
      <c r="F62" s="118"/>
      <c r="G62" s="118"/>
      <c r="H62" s="5"/>
      <c r="I62" s="5"/>
      <c r="J62" s="5"/>
    </row>
    <row r="63" spans="1:10" ht="51.75" customHeight="1">
      <c r="A63" s="124" t="s">
        <v>155</v>
      </c>
      <c r="B63" s="123" t="s">
        <v>68</v>
      </c>
      <c r="C63" s="125">
        <v>180</v>
      </c>
      <c r="D63" s="208">
        <v>593</v>
      </c>
      <c r="E63" s="121">
        <f>ROUND(C63*D63,2)</f>
        <v>106740</v>
      </c>
      <c r="F63" s="118"/>
      <c r="G63" s="118"/>
      <c r="H63" s="5"/>
      <c r="I63" s="5"/>
      <c r="J63" s="5"/>
    </row>
    <row r="64" spans="1:10" ht="16.5">
      <c r="A64" s="126" t="s">
        <v>112</v>
      </c>
      <c r="B64" s="119" t="s">
        <v>68</v>
      </c>
      <c r="C64" s="125">
        <v>155</v>
      </c>
      <c r="D64" s="231">
        <v>125</v>
      </c>
      <c r="E64" s="121">
        <f>ROUND(C64*D64,2)</f>
        <v>19375</v>
      </c>
      <c r="F64" s="118"/>
      <c r="G64" s="118"/>
      <c r="H64" s="5"/>
      <c r="I64" s="5"/>
      <c r="J64" s="5"/>
    </row>
    <row r="65" spans="1:10" ht="17.25" thickBot="1">
      <c r="A65" s="127" t="s">
        <v>132</v>
      </c>
      <c r="B65" s="128" t="s">
        <v>68</v>
      </c>
      <c r="C65" s="203">
        <v>155</v>
      </c>
      <c r="D65" s="232">
        <v>42</v>
      </c>
      <c r="E65" s="129">
        <f>ROUND(C65*D65,2)</f>
        <v>6510</v>
      </c>
      <c r="F65" s="118"/>
      <c r="G65" s="118"/>
      <c r="H65" s="5"/>
      <c r="I65" s="5"/>
      <c r="J65" s="5"/>
    </row>
    <row r="66" spans="1:10" ht="17.25" thickBot="1">
      <c r="A66" s="110" t="s">
        <v>4</v>
      </c>
      <c r="B66" s="130"/>
      <c r="C66" s="130"/>
      <c r="D66" s="131"/>
      <c r="E66" s="70">
        <f>SUM(E61:E65)</f>
        <v>134850.46000000002</v>
      </c>
      <c r="F66" s="132"/>
      <c r="G66" s="132"/>
      <c r="H66" s="5"/>
      <c r="I66" s="5"/>
      <c r="J66" s="5"/>
    </row>
    <row r="67" spans="1:10" ht="18" thickBot="1">
      <c r="A67" s="97" t="s">
        <v>58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33.75" customHeight="1" thickBot="1">
      <c r="A68" s="130" t="s">
        <v>51</v>
      </c>
      <c r="B68" s="133" t="s">
        <v>52</v>
      </c>
      <c r="C68" s="130" t="s">
        <v>53</v>
      </c>
      <c r="D68" s="113" t="s">
        <v>59</v>
      </c>
      <c r="E68" s="101" t="s">
        <v>134</v>
      </c>
      <c r="F68" s="114"/>
      <c r="G68" s="114"/>
      <c r="H68" s="5"/>
      <c r="I68" s="5"/>
      <c r="J68" s="5"/>
    </row>
    <row r="69" spans="1:10" ht="33">
      <c r="A69" s="134" t="s">
        <v>160</v>
      </c>
      <c r="B69" s="99" t="s">
        <v>68</v>
      </c>
      <c r="C69" s="135">
        <v>48</v>
      </c>
      <c r="D69" s="209">
        <v>3.87</v>
      </c>
      <c r="E69" s="117">
        <f aca="true" t="shared" si="2" ref="E69:E75">ROUND((C69*D69),2)</f>
        <v>185.76</v>
      </c>
      <c r="F69" s="118"/>
      <c r="G69" s="118"/>
      <c r="H69" s="5"/>
      <c r="I69" s="5"/>
      <c r="J69" s="5"/>
    </row>
    <row r="70" spans="1:7" s="5" customFormat="1" ht="33">
      <c r="A70" s="234" t="s">
        <v>164</v>
      </c>
      <c r="B70" s="120" t="s">
        <v>56</v>
      </c>
      <c r="C70" s="226">
        <v>207</v>
      </c>
      <c r="D70" s="210">
        <v>36.7</v>
      </c>
      <c r="E70" s="136">
        <f t="shared" si="2"/>
        <v>7596.9</v>
      </c>
      <c r="F70" s="137"/>
      <c r="G70" s="137"/>
    </row>
    <row r="71" spans="1:7" s="5" customFormat="1" ht="18" customHeight="1">
      <c r="A71" s="234" t="s">
        <v>161</v>
      </c>
      <c r="B71" s="120" t="s">
        <v>162</v>
      </c>
      <c r="C71" s="226">
        <v>78</v>
      </c>
      <c r="D71" s="210">
        <v>48</v>
      </c>
      <c r="E71" s="136">
        <f t="shared" si="2"/>
        <v>3744</v>
      </c>
      <c r="F71" s="137"/>
      <c r="G71" s="137"/>
    </row>
    <row r="72" spans="1:7" s="5" customFormat="1" ht="21.75" customHeight="1">
      <c r="A72" s="234" t="s">
        <v>163</v>
      </c>
      <c r="B72" s="120" t="s">
        <v>56</v>
      </c>
      <c r="C72" s="226">
        <v>101</v>
      </c>
      <c r="D72" s="210">
        <v>18.3</v>
      </c>
      <c r="E72" s="136">
        <f t="shared" si="2"/>
        <v>1848.3</v>
      </c>
      <c r="F72" s="137"/>
      <c r="G72" s="137"/>
    </row>
    <row r="73" spans="1:9" s="5" customFormat="1" ht="33">
      <c r="A73" s="234" t="s">
        <v>110</v>
      </c>
      <c r="B73" s="120" t="s">
        <v>57</v>
      </c>
      <c r="C73" s="226">
        <v>93.67</v>
      </c>
      <c r="D73" s="210">
        <v>12</v>
      </c>
      <c r="E73" s="136">
        <f t="shared" si="2"/>
        <v>1124.04</v>
      </c>
      <c r="F73" s="137"/>
      <c r="G73" s="137"/>
      <c r="I73" s="225"/>
    </row>
    <row r="74" spans="1:7" s="5" customFormat="1" ht="16.5">
      <c r="A74" s="138" t="s">
        <v>70</v>
      </c>
      <c r="B74" s="120" t="s">
        <v>57</v>
      </c>
      <c r="C74" s="139">
        <v>162.756</v>
      </c>
      <c r="D74" s="236">
        <v>18</v>
      </c>
      <c r="E74" s="121">
        <f t="shared" si="2"/>
        <v>2929.61</v>
      </c>
      <c r="F74" s="118"/>
      <c r="G74" s="118"/>
    </row>
    <row r="75" spans="1:10" ht="17.25" thickBot="1">
      <c r="A75" s="138" t="s">
        <v>111</v>
      </c>
      <c r="B75" s="107" t="s">
        <v>57</v>
      </c>
      <c r="C75" s="139">
        <v>27.72</v>
      </c>
      <c r="D75" s="236">
        <v>278.87</v>
      </c>
      <c r="E75" s="121">
        <f t="shared" si="2"/>
        <v>7730.28</v>
      </c>
      <c r="F75" s="118"/>
      <c r="G75" s="118"/>
      <c r="H75" s="5"/>
      <c r="I75" s="5"/>
      <c r="J75" s="5"/>
    </row>
    <row r="76" spans="1:10" ht="17.25" thickBot="1">
      <c r="A76" s="110" t="s">
        <v>4</v>
      </c>
      <c r="B76" s="130"/>
      <c r="C76" s="130"/>
      <c r="D76" s="112"/>
      <c r="E76" s="70">
        <f>ROUND(SUM(E69:E75),2)</f>
        <v>25158.89</v>
      </c>
      <c r="F76" s="132"/>
      <c r="G76" s="132"/>
      <c r="H76" s="5"/>
      <c r="I76" s="5"/>
      <c r="J76" s="5"/>
    </row>
    <row r="77" spans="1:10" ht="18" thickBot="1">
      <c r="A77" s="97" t="s">
        <v>60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36.75" customHeight="1" thickBot="1">
      <c r="A78" s="130" t="s">
        <v>51</v>
      </c>
      <c r="B78" s="133" t="s">
        <v>52</v>
      </c>
      <c r="C78" s="130" t="s">
        <v>53</v>
      </c>
      <c r="D78" s="113" t="s">
        <v>59</v>
      </c>
      <c r="E78" s="101" t="s">
        <v>134</v>
      </c>
      <c r="F78" s="114"/>
      <c r="G78" s="114"/>
      <c r="H78" s="5"/>
      <c r="I78" s="5"/>
      <c r="J78" s="5"/>
    </row>
    <row r="79" spans="1:10" ht="16.5">
      <c r="A79" s="115" t="s">
        <v>61</v>
      </c>
      <c r="B79" s="99" t="s">
        <v>56</v>
      </c>
      <c r="C79" s="135">
        <v>6</v>
      </c>
      <c r="D79" s="209">
        <v>39.28</v>
      </c>
      <c r="E79" s="117">
        <f>ROUND(C79*D79,2)</f>
        <v>235.68</v>
      </c>
      <c r="F79" s="118"/>
      <c r="G79" s="118"/>
      <c r="H79" s="5"/>
      <c r="I79" s="5"/>
      <c r="J79" s="5"/>
    </row>
    <row r="80" spans="1:10" ht="16.5">
      <c r="A80" s="122" t="s">
        <v>62</v>
      </c>
      <c r="B80" s="107" t="s">
        <v>63</v>
      </c>
      <c r="C80" s="139">
        <v>2</v>
      </c>
      <c r="D80" s="123">
        <v>109.22</v>
      </c>
      <c r="E80" s="121">
        <f>ROUND(C80*D80,2)</f>
        <v>218.44</v>
      </c>
      <c r="F80" s="118"/>
      <c r="G80" s="118"/>
      <c r="H80" s="5"/>
      <c r="I80" s="5"/>
      <c r="J80" s="5"/>
    </row>
    <row r="81" spans="1:10" ht="17.25" thickBot="1">
      <c r="A81" s="140" t="s">
        <v>124</v>
      </c>
      <c r="B81" s="102" t="s">
        <v>57</v>
      </c>
      <c r="C81" s="141">
        <v>1</v>
      </c>
      <c r="D81" s="191">
        <v>50</v>
      </c>
      <c r="E81" s="129">
        <f>ROUND(C81*D81,2)</f>
        <v>50</v>
      </c>
      <c r="F81" s="118"/>
      <c r="G81" s="118"/>
      <c r="H81" s="5"/>
      <c r="I81" s="5"/>
      <c r="J81" s="5"/>
    </row>
    <row r="82" spans="1:10" ht="17.25" thickBot="1">
      <c r="A82" s="110" t="s">
        <v>4</v>
      </c>
      <c r="B82" s="130"/>
      <c r="C82" s="130"/>
      <c r="D82" s="112"/>
      <c r="E82" s="70">
        <f>ROUND(SUM(E79:E81),2)</f>
        <v>504.12</v>
      </c>
      <c r="F82" s="132"/>
      <c r="G82" s="132"/>
      <c r="H82" s="5"/>
      <c r="I82" s="5"/>
      <c r="J82" s="5"/>
    </row>
    <row r="83" spans="1:10" ht="12.75" customHeight="1">
      <c r="A83" s="69"/>
      <c r="B83" s="6"/>
      <c r="C83" s="6"/>
      <c r="D83" s="69"/>
      <c r="E83" s="132"/>
      <c r="F83" s="132"/>
      <c r="G83" s="132"/>
      <c r="H83" s="5"/>
      <c r="I83" s="5"/>
      <c r="J83" s="5"/>
    </row>
    <row r="84" spans="1:10" ht="16.5">
      <c r="A84" s="69" t="s">
        <v>172</v>
      </c>
      <c r="B84" s="6"/>
      <c r="C84" s="6"/>
      <c r="D84" s="224">
        <f>2*230*7</f>
        <v>3220</v>
      </c>
      <c r="E84" s="132"/>
      <c r="F84" s="132"/>
      <c r="G84" s="132"/>
      <c r="H84" s="5"/>
      <c r="I84" s="5"/>
      <c r="J84" s="5"/>
    </row>
    <row r="85" spans="1:10" ht="9" customHeight="1" thickBot="1">
      <c r="A85" s="142"/>
      <c r="H85" s="72"/>
      <c r="I85" s="72"/>
      <c r="J85" s="72"/>
    </row>
    <row r="86" spans="1:10" ht="20.25" thickBot="1">
      <c r="A86" s="72"/>
      <c r="B86" s="72" t="s">
        <v>3</v>
      </c>
      <c r="D86" s="84">
        <f>E82+E76+E66+I58+D84</f>
        <v>166599.53000000003</v>
      </c>
      <c r="E86" s="145" t="s">
        <v>0</v>
      </c>
      <c r="H86" s="72"/>
      <c r="I86" s="72"/>
      <c r="J86" s="72"/>
    </row>
    <row r="87" spans="1:10" ht="12.75" customHeight="1" thickBot="1">
      <c r="A87" s="142"/>
      <c r="H87" s="72"/>
      <c r="I87" s="72"/>
      <c r="J87" s="72"/>
    </row>
    <row r="88" spans="1:10" ht="20.25" thickBot="1">
      <c r="A88" s="263" t="s">
        <v>169</v>
      </c>
      <c r="B88" s="264"/>
      <c r="C88" s="237">
        <v>89618.91</v>
      </c>
      <c r="D88" s="71" t="s">
        <v>0</v>
      </c>
      <c r="H88" s="72"/>
      <c r="I88" s="72"/>
      <c r="J88" s="72"/>
    </row>
    <row r="89" spans="1:10" ht="16.5">
      <c r="A89" s="265" t="s">
        <v>170</v>
      </c>
      <c r="B89" s="265"/>
      <c r="C89" s="265"/>
      <c r="H89" s="72"/>
      <c r="I89" s="72"/>
      <c r="J89" s="72"/>
    </row>
    <row r="90" spans="1:10" ht="17.25" thickBot="1">
      <c r="A90" s="262"/>
      <c r="B90" s="262"/>
      <c r="C90" s="262"/>
      <c r="H90" s="72"/>
      <c r="I90" s="72"/>
      <c r="J90" s="72"/>
    </row>
    <row r="91" spans="1:10" ht="21" thickBot="1">
      <c r="A91" s="143" t="s">
        <v>78</v>
      </c>
      <c r="B91" s="144"/>
      <c r="C91" s="144"/>
      <c r="D91" s="5"/>
      <c r="E91" s="241">
        <v>625924.29</v>
      </c>
      <c r="F91" s="145" t="s">
        <v>0</v>
      </c>
      <c r="G91" s="145"/>
      <c r="H91" s="5"/>
      <c r="I91" s="5"/>
      <c r="J91" s="72"/>
    </row>
    <row r="92" spans="1:10" ht="10.5" customHeight="1">
      <c r="A92" s="5"/>
      <c r="B92" s="5"/>
      <c r="C92" s="5"/>
      <c r="D92" s="5"/>
      <c r="E92" s="5"/>
      <c r="F92" s="5"/>
      <c r="G92" s="5"/>
      <c r="H92" s="5"/>
      <c r="I92" s="6"/>
      <c r="J92" s="72"/>
    </row>
    <row r="93" spans="1:10" ht="21" thickBot="1">
      <c r="A93" s="143" t="s">
        <v>79</v>
      </c>
      <c r="B93" s="5"/>
      <c r="C93" s="5"/>
      <c r="D93" s="5"/>
      <c r="E93" s="5"/>
      <c r="F93" s="5"/>
      <c r="G93" s="5"/>
      <c r="H93" s="5"/>
      <c r="I93" s="6"/>
      <c r="J93" s="72"/>
    </row>
    <row r="94" spans="1:9" s="148" customFormat="1" ht="20.25" thickBot="1">
      <c r="A94" s="145" t="s">
        <v>80</v>
      </c>
      <c r="B94" s="145"/>
      <c r="C94" s="146">
        <v>0.22</v>
      </c>
      <c r="D94" s="145"/>
      <c r="E94" s="242">
        <f>ROUND(E91*0.22,2)</f>
        <v>137703.34</v>
      </c>
      <c r="F94" s="145" t="s">
        <v>0</v>
      </c>
      <c r="G94" s="145"/>
      <c r="H94" s="145"/>
      <c r="I94" s="147"/>
    </row>
    <row r="95" spans="1:10" ht="11.25" customHeight="1" thickBot="1">
      <c r="A95" s="5"/>
      <c r="B95" s="5"/>
      <c r="C95" s="5"/>
      <c r="D95" s="5"/>
      <c r="E95" s="5"/>
      <c r="F95" s="5"/>
      <c r="G95" s="5"/>
      <c r="H95" s="5"/>
      <c r="I95" s="5"/>
      <c r="J95" s="72"/>
    </row>
    <row r="96" spans="1:10" s="150" customFormat="1" ht="20.25" thickBot="1">
      <c r="A96" s="145" t="s">
        <v>81</v>
      </c>
      <c r="B96" s="149"/>
      <c r="C96" s="149"/>
      <c r="D96" s="149"/>
      <c r="E96" s="241">
        <f>219.29*12</f>
        <v>2631.48</v>
      </c>
      <c r="F96" s="149" t="s">
        <v>0</v>
      </c>
      <c r="G96" s="149"/>
      <c r="I96" s="149"/>
      <c r="J96" s="148"/>
    </row>
    <row r="97" spans="1:10" ht="17.25">
      <c r="A97" s="97" t="s">
        <v>165</v>
      </c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13.5" customHeight="1">
      <c r="A98" s="97"/>
      <c r="B98" s="72"/>
      <c r="C98" s="72"/>
      <c r="D98" s="72"/>
      <c r="E98" s="72"/>
      <c r="F98" s="72"/>
      <c r="G98" s="72"/>
      <c r="H98" s="72"/>
      <c r="I98" s="72"/>
      <c r="J98" s="72"/>
    </row>
    <row r="99" spans="1:10" s="150" customFormat="1" ht="20.25">
      <c r="A99" s="143" t="s">
        <v>82</v>
      </c>
      <c r="B99" s="149"/>
      <c r="C99" s="149"/>
      <c r="D99" s="148"/>
      <c r="E99" s="148"/>
      <c r="F99" s="148"/>
      <c r="G99" s="148"/>
      <c r="H99" s="148"/>
      <c r="I99" s="148"/>
      <c r="J99" s="148"/>
    </row>
    <row r="100" spans="1:10" ht="11.25" customHeight="1">
      <c r="A100" s="72"/>
      <c r="E100" s="72"/>
      <c r="F100" s="72"/>
      <c r="G100" s="72"/>
      <c r="H100" s="72"/>
      <c r="I100" s="72"/>
      <c r="J100" s="72"/>
    </row>
    <row r="101" spans="1:10" ht="13.5" customHeight="1">
      <c r="A101" s="72" t="s">
        <v>198</v>
      </c>
      <c r="E101" s="72"/>
      <c r="F101" s="72"/>
      <c r="G101" s="72"/>
      <c r="H101" s="72"/>
      <c r="I101" s="72"/>
      <c r="J101" s="72"/>
    </row>
    <row r="102" spans="1:10" ht="21.75" customHeight="1">
      <c r="A102" s="83" t="s">
        <v>194</v>
      </c>
      <c r="C102" s="258">
        <f>73.2*12</f>
        <v>878.4000000000001</v>
      </c>
      <c r="D102" s="71" t="s">
        <v>0</v>
      </c>
      <c r="E102" s="72"/>
      <c r="F102" s="72"/>
      <c r="G102" s="72"/>
      <c r="H102" s="72"/>
      <c r="I102" s="72"/>
      <c r="J102" s="72"/>
    </row>
    <row r="103" spans="3:10" ht="10.5" customHeight="1">
      <c r="C103" s="151"/>
      <c r="E103" s="72"/>
      <c r="F103" s="72"/>
      <c r="G103" s="72"/>
      <c r="H103" s="72"/>
      <c r="I103" s="72"/>
      <c r="J103" s="72"/>
    </row>
    <row r="104" spans="1:10" ht="51" customHeight="1">
      <c r="A104" s="262" t="s">
        <v>199</v>
      </c>
      <c r="B104" s="262"/>
      <c r="C104" s="259">
        <f>4036.8*12</f>
        <v>48441.600000000006</v>
      </c>
      <c r="D104" s="71" t="s">
        <v>0</v>
      </c>
      <c r="E104" s="152"/>
      <c r="F104" s="152"/>
      <c r="G104" s="152"/>
      <c r="H104" s="72"/>
      <c r="I104" s="72"/>
      <c r="J104" s="72"/>
    </row>
    <row r="105" spans="1:10" ht="30.75" customHeight="1">
      <c r="A105" s="155" t="s">
        <v>200</v>
      </c>
      <c r="B105" s="258">
        <f>572*12</f>
        <v>6864</v>
      </c>
      <c r="C105" s="71" t="s">
        <v>0</v>
      </c>
      <c r="E105" s="152"/>
      <c r="F105" s="152"/>
      <c r="G105" s="152"/>
      <c r="H105" s="72"/>
      <c r="I105" s="72"/>
      <c r="J105" s="72"/>
    </row>
    <row r="106" spans="1:10" ht="17.25" thickBot="1">
      <c r="A106" s="72"/>
      <c r="B106" s="82"/>
      <c r="E106" s="152"/>
      <c r="F106" s="152"/>
      <c r="G106" s="152"/>
      <c r="H106" s="72"/>
      <c r="I106" s="72"/>
      <c r="J106" s="72"/>
    </row>
    <row r="107" spans="1:10" ht="17.25" thickBot="1">
      <c r="A107" s="72" t="s">
        <v>5</v>
      </c>
      <c r="B107" s="240">
        <f>B105+C104+C102</f>
        <v>56184.00000000001</v>
      </c>
      <c r="C107" s="71" t="s">
        <v>0</v>
      </c>
      <c r="E107" s="152"/>
      <c r="F107" s="154"/>
      <c r="G107" s="154"/>
      <c r="H107" s="72"/>
      <c r="I107" s="72"/>
      <c r="J107" s="72"/>
    </row>
    <row r="108" spans="1:10" ht="13.5" customHeight="1">
      <c r="A108" s="72"/>
      <c r="B108" s="82"/>
      <c r="E108" s="152"/>
      <c r="F108" s="154"/>
      <c r="G108" s="154"/>
      <c r="H108" s="72"/>
      <c r="I108" s="72"/>
      <c r="J108" s="72"/>
    </row>
    <row r="109" spans="1:10" ht="16.5">
      <c r="A109" s="72" t="s">
        <v>83</v>
      </c>
      <c r="E109" s="152"/>
      <c r="F109" s="154"/>
      <c r="G109" s="154"/>
      <c r="H109" s="72"/>
      <c r="I109" s="72"/>
      <c r="J109" s="72"/>
    </row>
    <row r="110" spans="1:10" ht="16.5">
      <c r="A110" s="72" t="s">
        <v>84</v>
      </c>
      <c r="E110" s="152"/>
      <c r="F110" s="154"/>
      <c r="G110" s="154"/>
      <c r="H110" s="72"/>
      <c r="I110" s="72"/>
      <c r="J110" s="72"/>
    </row>
    <row r="111" spans="1:10" ht="16.5">
      <c r="A111" s="71" t="s">
        <v>126</v>
      </c>
      <c r="C111" s="80">
        <v>21770.36</v>
      </c>
      <c r="D111" s="71" t="s">
        <v>0</v>
      </c>
      <c r="E111" s="152"/>
      <c r="F111" s="154"/>
      <c r="G111" s="154"/>
      <c r="H111" s="72"/>
      <c r="I111" s="72"/>
      <c r="J111" s="72"/>
    </row>
    <row r="112" spans="1:10" ht="16.5">
      <c r="A112" s="265" t="s">
        <v>170</v>
      </c>
      <c r="B112" s="265"/>
      <c r="C112" s="265"/>
      <c r="E112" s="152"/>
      <c r="F112" s="154"/>
      <c r="G112" s="154"/>
      <c r="H112" s="72"/>
      <c r="I112" s="72"/>
      <c r="J112" s="72"/>
    </row>
    <row r="113" spans="1:10" ht="33.75" customHeight="1">
      <c r="A113" s="262" t="s">
        <v>201</v>
      </c>
      <c r="B113" s="275"/>
      <c r="C113" s="257">
        <f>ROUND(((50*26*1.5)+(310*52*1.5))*10.98,2)</f>
        <v>286907.4</v>
      </c>
      <c r="D113" s="71" t="s">
        <v>0</v>
      </c>
      <c r="E113" s="180"/>
      <c r="F113" s="154"/>
      <c r="G113" s="154"/>
      <c r="H113" s="72"/>
      <c r="I113" s="72"/>
      <c r="J113" s="72"/>
    </row>
    <row r="114" spans="1:10" ht="18.75" customHeight="1">
      <c r="A114" s="162" t="s">
        <v>9</v>
      </c>
      <c r="C114" s="72"/>
      <c r="E114" s="152"/>
      <c r="F114" s="154"/>
      <c r="G114" s="154"/>
      <c r="H114" s="72"/>
      <c r="I114" s="72"/>
      <c r="J114" s="72"/>
    </row>
    <row r="115" spans="1:10" ht="18.75" customHeight="1">
      <c r="A115" s="83" t="s">
        <v>108</v>
      </c>
      <c r="C115" s="80">
        <f>ROUND((50*26)*1.5*10.98,2)</f>
        <v>21411</v>
      </c>
      <c r="D115" s="71" t="s">
        <v>0</v>
      </c>
      <c r="E115" s="180"/>
      <c r="F115" s="181"/>
      <c r="G115" s="181"/>
      <c r="H115" s="72"/>
      <c r="I115" s="72"/>
      <c r="J115" s="72"/>
    </row>
    <row r="116" spans="1:10" ht="18.75" customHeight="1">
      <c r="A116" s="83" t="s">
        <v>109</v>
      </c>
      <c r="C116" s="80">
        <f>ROUND(C113-C115,2)</f>
        <v>265496.4</v>
      </c>
      <c r="D116" s="71" t="s">
        <v>0</v>
      </c>
      <c r="E116" s="152"/>
      <c r="F116" s="154"/>
      <c r="G116" s="154"/>
      <c r="H116" s="72"/>
      <c r="I116" s="72"/>
      <c r="J116" s="72"/>
    </row>
    <row r="117" spans="1:10" ht="12.75" customHeight="1">
      <c r="A117" s="155"/>
      <c r="C117" s="72"/>
      <c r="E117" s="152"/>
      <c r="F117" s="154"/>
      <c r="G117" s="154"/>
      <c r="H117" s="72"/>
      <c r="I117" s="72"/>
      <c r="J117" s="72"/>
    </row>
    <row r="118" spans="1:10" ht="39" customHeight="1">
      <c r="A118" s="155" t="s">
        <v>135</v>
      </c>
      <c r="C118" s="211">
        <v>0</v>
      </c>
      <c r="D118" s="71" t="s">
        <v>0</v>
      </c>
      <c r="E118" s="152"/>
      <c r="F118" s="154"/>
      <c r="G118" s="154"/>
      <c r="H118" s="72"/>
      <c r="I118" s="72"/>
      <c r="J118" s="72"/>
    </row>
    <row r="119" spans="1:10" ht="18.75" customHeight="1" thickBot="1">
      <c r="A119" s="155" t="s">
        <v>127</v>
      </c>
      <c r="C119" s="211">
        <v>4835</v>
      </c>
      <c r="D119" s="71" t="s">
        <v>0</v>
      </c>
      <c r="E119" s="152"/>
      <c r="F119" s="154"/>
      <c r="G119" s="154"/>
      <c r="H119" s="72"/>
      <c r="I119" s="72"/>
      <c r="J119" s="72"/>
    </row>
    <row r="120" spans="1:10" ht="34.5" customHeight="1" thickBot="1">
      <c r="A120" s="155" t="s">
        <v>181</v>
      </c>
      <c r="C120" s="242">
        <f>ROUND(E91*0.17,2)</f>
        <v>106407.13</v>
      </c>
      <c r="D120" s="71" t="s">
        <v>0</v>
      </c>
      <c r="E120" s="152"/>
      <c r="F120" s="154"/>
      <c r="G120" s="154"/>
      <c r="H120" s="72"/>
      <c r="I120" s="72"/>
      <c r="J120" s="72"/>
    </row>
    <row r="121" spans="1:10" ht="16.5" customHeight="1">
      <c r="A121" s="155"/>
      <c r="C121" s="72"/>
      <c r="E121" s="152"/>
      <c r="F121" s="154"/>
      <c r="G121" s="154"/>
      <c r="H121" s="72"/>
      <c r="I121" s="72"/>
      <c r="J121" s="72"/>
    </row>
    <row r="122" spans="1:10" ht="16.5">
      <c r="A122" s="72" t="s">
        <v>6</v>
      </c>
      <c r="C122" s="153">
        <f>C111+C113+C118+C119+C120</f>
        <v>419919.89</v>
      </c>
      <c r="D122" s="71" t="s">
        <v>0</v>
      </c>
      <c r="E122" s="152"/>
      <c r="F122" s="154"/>
      <c r="G122" s="154"/>
      <c r="H122" s="72"/>
      <c r="I122" s="72"/>
      <c r="J122" s="72"/>
    </row>
    <row r="123" spans="1:10" ht="9.75" customHeight="1">
      <c r="A123" s="72"/>
      <c r="B123" s="82"/>
      <c r="E123" s="152"/>
      <c r="F123" s="154"/>
      <c r="G123" s="154"/>
      <c r="H123" s="72"/>
      <c r="I123" s="72"/>
      <c r="J123" s="72"/>
    </row>
    <row r="124" spans="8:10" ht="16.5" customHeight="1">
      <c r="H124" s="72"/>
      <c r="I124" s="72"/>
      <c r="J124" s="72"/>
    </row>
    <row r="125" spans="1:10" ht="16.5">
      <c r="A125" s="71" t="s">
        <v>8</v>
      </c>
      <c r="H125" s="72"/>
      <c r="I125" s="72"/>
      <c r="J125" s="72"/>
    </row>
    <row r="126" spans="8:10" ht="16.5">
      <c r="H126" s="72"/>
      <c r="I126" s="72"/>
      <c r="J126" s="72"/>
    </row>
    <row r="127" spans="1:10" ht="16.5">
      <c r="A127" s="156" t="s">
        <v>7</v>
      </c>
      <c r="H127" s="72"/>
      <c r="I127" s="72"/>
      <c r="J127" s="72"/>
    </row>
    <row r="128" spans="1:10" ht="16.5">
      <c r="A128" s="17" t="s">
        <v>157</v>
      </c>
      <c r="B128" s="17"/>
      <c r="H128" s="72"/>
      <c r="I128" s="72"/>
      <c r="J128" s="72"/>
    </row>
    <row r="129" spans="1:10" ht="16.5">
      <c r="A129" s="17"/>
      <c r="B129" s="17"/>
      <c r="H129" s="72"/>
      <c r="I129" s="72"/>
      <c r="J129" s="72"/>
    </row>
    <row r="130" spans="8:10" ht="16.5">
      <c r="H130" s="72"/>
      <c r="I130" s="72"/>
      <c r="J130" s="72"/>
    </row>
    <row r="131" spans="8:10" ht="16.5">
      <c r="H131" s="72"/>
      <c r="I131" s="72"/>
      <c r="J131" s="72"/>
    </row>
    <row r="132" spans="8:10" ht="16.5">
      <c r="H132" s="72"/>
      <c r="I132" s="72"/>
      <c r="J132" s="72"/>
    </row>
    <row r="133" spans="8:10" ht="16.5">
      <c r="H133" s="72"/>
      <c r="I133" s="72"/>
      <c r="J133" s="72"/>
    </row>
    <row r="134" spans="8:10" ht="16.5">
      <c r="H134" s="72"/>
      <c r="I134" s="72"/>
      <c r="J134" s="72"/>
    </row>
    <row r="135" spans="8:10" ht="16.5">
      <c r="H135" s="72"/>
      <c r="I135" s="72"/>
      <c r="J135" s="72"/>
    </row>
    <row r="136" spans="8:10" ht="16.5">
      <c r="H136" s="72"/>
      <c r="I136" s="72"/>
      <c r="J136" s="72"/>
    </row>
    <row r="137" spans="8:10" ht="16.5">
      <c r="H137" s="72"/>
      <c r="I137" s="72"/>
      <c r="J137" s="72"/>
    </row>
    <row r="138" spans="8:10" ht="16.5">
      <c r="H138" s="72"/>
      <c r="I138" s="72"/>
      <c r="J138" s="72"/>
    </row>
    <row r="139" spans="8:10" ht="16.5">
      <c r="H139" s="72"/>
      <c r="I139" s="72"/>
      <c r="J139" s="72"/>
    </row>
    <row r="140" spans="8:10" ht="16.5">
      <c r="H140" s="72"/>
      <c r="I140" s="72"/>
      <c r="J140" s="72"/>
    </row>
    <row r="141" spans="8:10" ht="16.5">
      <c r="H141" s="72"/>
      <c r="I141" s="72"/>
      <c r="J141" s="72"/>
    </row>
    <row r="142" spans="8:10" ht="16.5">
      <c r="H142" s="72"/>
      <c r="I142" s="72"/>
      <c r="J142" s="72"/>
    </row>
    <row r="143" spans="8:10" ht="16.5">
      <c r="H143" s="72"/>
      <c r="I143" s="72"/>
      <c r="J143" s="72"/>
    </row>
    <row r="144" spans="8:10" ht="16.5">
      <c r="H144" s="72"/>
      <c r="I144" s="72"/>
      <c r="J144" s="72"/>
    </row>
    <row r="145" spans="8:10" ht="16.5">
      <c r="H145" s="72"/>
      <c r="I145" s="72"/>
      <c r="J145" s="72"/>
    </row>
    <row r="146" spans="8:10" ht="16.5">
      <c r="H146" s="72"/>
      <c r="I146" s="72"/>
      <c r="J146" s="72"/>
    </row>
    <row r="147" spans="8:10" ht="16.5">
      <c r="H147" s="72"/>
      <c r="I147" s="72"/>
      <c r="J147" s="72"/>
    </row>
    <row r="148" spans="8:10" ht="16.5">
      <c r="H148" s="72"/>
      <c r="I148" s="72"/>
      <c r="J148" s="72"/>
    </row>
    <row r="149" spans="8:10" ht="16.5">
      <c r="H149" s="72"/>
      <c r="I149" s="72"/>
      <c r="J149" s="72"/>
    </row>
    <row r="150" spans="8:10" ht="16.5">
      <c r="H150" s="72"/>
      <c r="I150" s="72"/>
      <c r="J150" s="72"/>
    </row>
    <row r="151" spans="8:10" ht="16.5">
      <c r="H151" s="72"/>
      <c r="I151" s="72"/>
      <c r="J151" s="72"/>
    </row>
    <row r="152" spans="8:10" ht="16.5">
      <c r="H152" s="72"/>
      <c r="I152" s="72"/>
      <c r="J152" s="72"/>
    </row>
    <row r="153" spans="8:10" ht="16.5">
      <c r="H153" s="72"/>
      <c r="I153" s="72"/>
      <c r="J153" s="72"/>
    </row>
    <row r="154" spans="8:10" ht="16.5">
      <c r="H154" s="72"/>
      <c r="I154" s="72"/>
      <c r="J154" s="72"/>
    </row>
    <row r="155" spans="8:10" ht="16.5">
      <c r="H155" s="72"/>
      <c r="I155" s="72"/>
      <c r="J155" s="72"/>
    </row>
    <row r="156" spans="8:10" ht="16.5">
      <c r="H156" s="72"/>
      <c r="I156" s="72"/>
      <c r="J156" s="72"/>
    </row>
    <row r="157" spans="8:10" ht="16.5">
      <c r="H157" s="72"/>
      <c r="I157" s="72"/>
      <c r="J157" s="72"/>
    </row>
    <row r="158" spans="8:10" ht="16.5">
      <c r="H158" s="72"/>
      <c r="I158" s="72"/>
      <c r="J158" s="72"/>
    </row>
    <row r="159" spans="8:10" ht="16.5">
      <c r="H159" s="72"/>
      <c r="I159" s="72"/>
      <c r="J159" s="72"/>
    </row>
    <row r="160" spans="8:10" ht="16.5">
      <c r="H160" s="72"/>
      <c r="I160" s="72"/>
      <c r="J160" s="72"/>
    </row>
    <row r="161" spans="8:10" ht="16.5">
      <c r="H161" s="72"/>
      <c r="I161" s="72"/>
      <c r="J161" s="72"/>
    </row>
    <row r="162" spans="8:10" ht="16.5">
      <c r="H162" s="72"/>
      <c r="I162" s="72"/>
      <c r="J162" s="72"/>
    </row>
    <row r="163" spans="8:10" ht="16.5">
      <c r="H163" s="72"/>
      <c r="I163" s="72"/>
      <c r="J163" s="72"/>
    </row>
    <row r="164" spans="8:10" ht="16.5">
      <c r="H164" s="72"/>
      <c r="I164" s="72"/>
      <c r="J164" s="72"/>
    </row>
    <row r="165" spans="8:10" ht="16.5">
      <c r="H165" s="72"/>
      <c r="I165" s="72"/>
      <c r="J165" s="72"/>
    </row>
    <row r="166" spans="8:10" ht="16.5">
      <c r="H166" s="72"/>
      <c r="I166" s="72"/>
      <c r="J166" s="72"/>
    </row>
    <row r="167" spans="8:10" ht="16.5">
      <c r="H167" s="72"/>
      <c r="I167" s="72"/>
      <c r="J167" s="72"/>
    </row>
    <row r="168" spans="8:10" ht="16.5">
      <c r="H168" s="72"/>
      <c r="I168" s="72"/>
      <c r="J168" s="72"/>
    </row>
    <row r="169" spans="8:10" ht="16.5">
      <c r="H169" s="72"/>
      <c r="I169" s="72"/>
      <c r="J169" s="72"/>
    </row>
    <row r="170" spans="8:10" ht="16.5">
      <c r="H170" s="72"/>
      <c r="I170" s="72"/>
      <c r="J170" s="72"/>
    </row>
    <row r="171" spans="8:10" ht="16.5">
      <c r="H171" s="72"/>
      <c r="I171" s="72"/>
      <c r="J171" s="72"/>
    </row>
    <row r="172" spans="8:10" ht="16.5">
      <c r="H172" s="72"/>
      <c r="I172" s="72"/>
      <c r="J172" s="72"/>
    </row>
    <row r="173" spans="1:10" ht="16.5">
      <c r="A173" s="72"/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1:10" ht="16.5">
      <c r="A174" s="72"/>
      <c r="B174" s="72"/>
      <c r="C174" s="72"/>
      <c r="D174" s="72"/>
      <c r="E174" s="72"/>
      <c r="F174" s="72"/>
      <c r="G174" s="72"/>
      <c r="H174" s="72"/>
      <c r="I174" s="72"/>
      <c r="J174" s="72"/>
    </row>
    <row r="175" spans="1:10" ht="16.5">
      <c r="A175" s="72"/>
      <c r="B175" s="72"/>
      <c r="C175" s="72"/>
      <c r="D175" s="72"/>
      <c r="E175" s="72"/>
      <c r="F175" s="72"/>
      <c r="G175" s="72"/>
      <c r="H175" s="72"/>
      <c r="I175" s="72"/>
      <c r="J175" s="72"/>
    </row>
    <row r="176" spans="1:10" ht="16.5">
      <c r="A176" s="72"/>
      <c r="B176" s="72"/>
      <c r="C176" s="72"/>
      <c r="D176" s="72"/>
      <c r="E176" s="72"/>
      <c r="F176" s="72"/>
      <c r="G176" s="72"/>
      <c r="H176" s="72"/>
      <c r="I176" s="72"/>
      <c r="J176" s="72"/>
    </row>
    <row r="177" spans="1:10" ht="16.5">
      <c r="A177" s="72"/>
      <c r="B177" s="72"/>
      <c r="C177" s="72"/>
      <c r="D177" s="72"/>
      <c r="E177" s="72"/>
      <c r="F177" s="72"/>
      <c r="G177" s="72"/>
      <c r="H177" s="72"/>
      <c r="I177" s="72"/>
      <c r="J177" s="72"/>
    </row>
    <row r="178" spans="1:10" ht="16.5">
      <c r="A178" s="72"/>
      <c r="B178" s="72"/>
      <c r="C178" s="72"/>
      <c r="D178" s="72"/>
      <c r="E178" s="72"/>
      <c r="F178" s="72"/>
      <c r="G178" s="72"/>
      <c r="H178" s="72"/>
      <c r="I178" s="72"/>
      <c r="J178" s="72"/>
    </row>
    <row r="179" spans="1:10" ht="16.5">
      <c r="A179" s="72"/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1:10" ht="16.5">
      <c r="A180" s="72"/>
      <c r="B180" s="72"/>
      <c r="C180" s="72"/>
      <c r="D180" s="72"/>
      <c r="E180" s="72"/>
      <c r="F180" s="72"/>
      <c r="G180" s="72"/>
      <c r="H180" s="72"/>
      <c r="I180" s="72"/>
      <c r="J180" s="72"/>
    </row>
    <row r="181" spans="1:10" ht="16.5">
      <c r="A181" s="72"/>
      <c r="B181" s="72"/>
      <c r="C181" s="72"/>
      <c r="D181" s="72"/>
      <c r="E181" s="72"/>
      <c r="F181" s="72"/>
      <c r="G181" s="72"/>
      <c r="H181" s="72"/>
      <c r="I181" s="72"/>
      <c r="J181" s="72"/>
    </row>
    <row r="182" spans="1:10" ht="16.5">
      <c r="A182" s="72"/>
      <c r="B182" s="72"/>
      <c r="C182" s="72"/>
      <c r="D182" s="72"/>
      <c r="E182" s="72"/>
      <c r="F182" s="72"/>
      <c r="G182" s="72"/>
      <c r="H182" s="72"/>
      <c r="I182" s="72"/>
      <c r="J182" s="72"/>
    </row>
    <row r="183" spans="1:10" ht="16.5">
      <c r="A183" s="72"/>
      <c r="B183" s="72"/>
      <c r="C183" s="72"/>
      <c r="D183" s="72"/>
      <c r="E183" s="72"/>
      <c r="F183" s="72"/>
      <c r="G183" s="72"/>
      <c r="H183" s="72"/>
      <c r="I183" s="72"/>
      <c r="J183" s="72"/>
    </row>
    <row r="184" spans="1:10" ht="16.5">
      <c r="A184" s="72"/>
      <c r="B184" s="72"/>
      <c r="C184" s="72"/>
      <c r="D184" s="72"/>
      <c r="E184" s="72"/>
      <c r="F184" s="72"/>
      <c r="G184" s="72"/>
      <c r="H184" s="72"/>
      <c r="I184" s="72"/>
      <c r="J184" s="72"/>
    </row>
    <row r="185" spans="1:10" ht="16.5">
      <c r="A185" s="72"/>
      <c r="B185" s="72"/>
      <c r="C185" s="72"/>
      <c r="D185" s="72"/>
      <c r="E185" s="72"/>
      <c r="F185" s="72"/>
      <c r="G185" s="72"/>
      <c r="H185" s="72"/>
      <c r="I185" s="72"/>
      <c r="J185" s="72"/>
    </row>
    <row r="186" spans="1:10" ht="16.5">
      <c r="A186" s="72"/>
      <c r="B186" s="72"/>
      <c r="C186" s="72"/>
      <c r="D186" s="72"/>
      <c r="E186" s="72"/>
      <c r="F186" s="72"/>
      <c r="G186" s="72"/>
      <c r="H186" s="72"/>
      <c r="I186" s="72"/>
      <c r="J186" s="72"/>
    </row>
    <row r="187" spans="1:10" ht="16.5">
      <c r="A187" s="72"/>
      <c r="B187" s="72"/>
      <c r="C187" s="72"/>
      <c r="D187" s="72"/>
      <c r="E187" s="72"/>
      <c r="F187" s="72"/>
      <c r="G187" s="72"/>
      <c r="H187" s="72"/>
      <c r="I187" s="72"/>
      <c r="J187" s="72"/>
    </row>
    <row r="188" spans="1:10" ht="16.5">
      <c r="A188" s="72"/>
      <c r="B188" s="72"/>
      <c r="C188" s="72"/>
      <c r="D188" s="72"/>
      <c r="E188" s="72"/>
      <c r="F188" s="72"/>
      <c r="G188" s="72"/>
      <c r="H188" s="72"/>
      <c r="I188" s="72"/>
      <c r="J188" s="72"/>
    </row>
    <row r="189" spans="1:10" ht="16.5">
      <c r="A189" s="72"/>
      <c r="B189" s="72"/>
      <c r="C189" s="72"/>
      <c r="D189" s="72"/>
      <c r="E189" s="72"/>
      <c r="F189" s="72"/>
      <c r="G189" s="72"/>
      <c r="H189" s="72"/>
      <c r="I189" s="72"/>
      <c r="J189" s="72"/>
    </row>
    <row r="190" spans="1:10" ht="16.5">
      <c r="A190" s="72"/>
      <c r="B190" s="72"/>
      <c r="C190" s="72"/>
      <c r="D190" s="72"/>
      <c r="E190" s="72"/>
      <c r="F190" s="72"/>
      <c r="G190" s="72"/>
      <c r="H190" s="72"/>
      <c r="I190" s="72"/>
      <c r="J190" s="72"/>
    </row>
    <row r="191" spans="1:10" ht="16.5">
      <c r="A191" s="72"/>
      <c r="B191" s="72"/>
      <c r="C191" s="72"/>
      <c r="D191" s="72"/>
      <c r="E191" s="72"/>
      <c r="F191" s="72"/>
      <c r="G191" s="72"/>
      <c r="H191" s="72"/>
      <c r="I191" s="72"/>
      <c r="J191" s="72"/>
    </row>
    <row r="192" spans="1:10" ht="16.5">
      <c r="A192" s="72"/>
      <c r="B192" s="72"/>
      <c r="C192" s="72"/>
      <c r="D192" s="72"/>
      <c r="E192" s="72"/>
      <c r="F192" s="72"/>
      <c r="G192" s="72"/>
      <c r="H192" s="72"/>
      <c r="I192" s="72"/>
      <c r="J192" s="72"/>
    </row>
    <row r="193" spans="1:10" ht="16.5">
      <c r="A193" s="72"/>
      <c r="B193" s="72"/>
      <c r="C193" s="72"/>
      <c r="D193" s="72"/>
      <c r="E193" s="72"/>
      <c r="F193" s="72"/>
      <c r="G193" s="72"/>
      <c r="H193" s="72"/>
      <c r="I193" s="72"/>
      <c r="J193" s="72"/>
    </row>
    <row r="194" spans="1:10" ht="16.5">
      <c r="A194" s="72"/>
      <c r="B194" s="72"/>
      <c r="C194" s="72"/>
      <c r="D194" s="72"/>
      <c r="E194" s="72"/>
      <c r="F194" s="72"/>
      <c r="G194" s="72"/>
      <c r="H194" s="72"/>
      <c r="I194" s="72"/>
      <c r="J194" s="72"/>
    </row>
    <row r="195" spans="1:10" ht="16.5">
      <c r="A195" s="72"/>
      <c r="B195" s="72"/>
      <c r="C195" s="72"/>
      <c r="D195" s="72"/>
      <c r="E195" s="72"/>
      <c r="F195" s="72"/>
      <c r="G195" s="72"/>
      <c r="H195" s="72"/>
      <c r="I195" s="72"/>
      <c r="J195" s="72"/>
    </row>
    <row r="196" spans="1:10" ht="16.5">
      <c r="A196" s="72"/>
      <c r="B196" s="72"/>
      <c r="C196" s="72"/>
      <c r="D196" s="72"/>
      <c r="E196" s="72"/>
      <c r="F196" s="72"/>
      <c r="G196" s="72"/>
      <c r="H196" s="72"/>
      <c r="I196" s="72"/>
      <c r="J196" s="72"/>
    </row>
    <row r="197" spans="1:10" ht="16.5">
      <c r="A197" s="72"/>
      <c r="B197" s="72"/>
      <c r="C197" s="72"/>
      <c r="D197" s="72"/>
      <c r="E197" s="72"/>
      <c r="F197" s="72"/>
      <c r="G197" s="72"/>
      <c r="H197" s="72"/>
      <c r="I197" s="72"/>
      <c r="J197" s="72"/>
    </row>
    <row r="198" spans="1:10" ht="16.5">
      <c r="A198" s="72"/>
      <c r="B198" s="72"/>
      <c r="C198" s="72"/>
      <c r="D198" s="72"/>
      <c r="E198" s="72"/>
      <c r="F198" s="72"/>
      <c r="G198" s="72"/>
      <c r="H198" s="72"/>
      <c r="I198" s="72"/>
      <c r="J198" s="72"/>
    </row>
    <row r="199" spans="1:10" ht="16.5">
      <c r="A199" s="72"/>
      <c r="B199" s="72"/>
      <c r="C199" s="72"/>
      <c r="D199" s="72"/>
      <c r="E199" s="72"/>
      <c r="F199" s="72"/>
      <c r="G199" s="72"/>
      <c r="H199" s="72"/>
      <c r="I199" s="72"/>
      <c r="J199" s="72"/>
    </row>
    <row r="200" spans="1:10" ht="16.5">
      <c r="A200" s="72"/>
      <c r="B200" s="72"/>
      <c r="C200" s="72"/>
      <c r="D200" s="72"/>
      <c r="E200" s="72"/>
      <c r="F200" s="72"/>
      <c r="G200" s="72"/>
      <c r="H200" s="72"/>
      <c r="I200" s="72"/>
      <c r="J200" s="72"/>
    </row>
    <row r="201" spans="1:10" ht="16.5">
      <c r="A201" s="72"/>
      <c r="B201" s="72"/>
      <c r="C201" s="72"/>
      <c r="D201" s="72"/>
      <c r="E201" s="72"/>
      <c r="F201" s="72"/>
      <c r="G201" s="72"/>
      <c r="H201" s="72"/>
      <c r="I201" s="72"/>
      <c r="J201" s="72"/>
    </row>
    <row r="202" spans="1:10" ht="16.5">
      <c r="A202" s="72"/>
      <c r="B202" s="72"/>
      <c r="C202" s="72"/>
      <c r="D202" s="72"/>
      <c r="E202" s="72"/>
      <c r="F202" s="72"/>
      <c r="G202" s="72"/>
      <c r="H202" s="72"/>
      <c r="I202" s="72"/>
      <c r="J202" s="72"/>
    </row>
    <row r="203" spans="1:10" ht="16.5">
      <c r="A203" s="72"/>
      <c r="B203" s="72"/>
      <c r="C203" s="72"/>
      <c r="D203" s="72"/>
      <c r="E203" s="72"/>
      <c r="F203" s="72"/>
      <c r="G203" s="72"/>
      <c r="H203" s="72"/>
      <c r="I203" s="72"/>
      <c r="J203" s="72"/>
    </row>
    <row r="204" spans="1:10" ht="16.5">
      <c r="A204" s="72"/>
      <c r="B204" s="72"/>
      <c r="C204" s="72"/>
      <c r="D204" s="72"/>
      <c r="E204" s="72"/>
      <c r="F204" s="72"/>
      <c r="G204" s="72"/>
      <c r="H204" s="72"/>
      <c r="I204" s="72"/>
      <c r="J204" s="72"/>
    </row>
    <row r="205" spans="1:10" ht="16.5">
      <c r="A205" s="72"/>
      <c r="B205" s="72"/>
      <c r="C205" s="72"/>
      <c r="D205" s="72"/>
      <c r="E205" s="72"/>
      <c r="F205" s="72"/>
      <c r="G205" s="72"/>
      <c r="H205" s="72"/>
      <c r="I205" s="72"/>
      <c r="J205" s="72"/>
    </row>
    <row r="206" spans="1:10" ht="16.5">
      <c r="A206" s="72"/>
      <c r="B206" s="72"/>
      <c r="C206" s="72"/>
      <c r="D206" s="72"/>
      <c r="E206" s="72"/>
      <c r="F206" s="72"/>
      <c r="G206" s="72"/>
      <c r="H206" s="72"/>
      <c r="I206" s="72"/>
      <c r="J206" s="72"/>
    </row>
    <row r="207" spans="1:10" ht="16.5">
      <c r="A207" s="72"/>
      <c r="B207" s="72"/>
      <c r="C207" s="72"/>
      <c r="D207" s="72"/>
      <c r="E207" s="72"/>
      <c r="F207" s="72"/>
      <c r="G207" s="72"/>
      <c r="H207" s="72"/>
      <c r="I207" s="72"/>
      <c r="J207" s="72"/>
    </row>
    <row r="208" spans="1:10" ht="16.5">
      <c r="A208" s="72"/>
      <c r="B208" s="72"/>
      <c r="C208" s="72"/>
      <c r="D208" s="72"/>
      <c r="E208" s="72"/>
      <c r="F208" s="72"/>
      <c r="G208" s="72"/>
      <c r="H208" s="72"/>
      <c r="I208" s="72"/>
      <c r="J208" s="72"/>
    </row>
    <row r="209" spans="1:10" ht="16.5">
      <c r="A209" s="72"/>
      <c r="B209" s="72"/>
      <c r="C209" s="72"/>
      <c r="D209" s="72"/>
      <c r="E209" s="72"/>
      <c r="F209" s="72"/>
      <c r="G209" s="72"/>
      <c r="H209" s="72"/>
      <c r="I209" s="72"/>
      <c r="J209" s="72"/>
    </row>
    <row r="210" spans="1:10" ht="16.5">
      <c r="A210" s="72"/>
      <c r="B210" s="72"/>
      <c r="C210" s="72"/>
      <c r="D210" s="72"/>
      <c r="E210" s="72"/>
      <c r="F210" s="72"/>
      <c r="G210" s="72"/>
      <c r="H210" s="72"/>
      <c r="I210" s="72"/>
      <c r="J210" s="72"/>
    </row>
    <row r="211" spans="1:10" ht="16.5">
      <c r="A211" s="72"/>
      <c r="B211" s="72"/>
      <c r="C211" s="72"/>
      <c r="D211" s="72"/>
      <c r="E211" s="72"/>
      <c r="F211" s="72"/>
      <c r="G211" s="72"/>
      <c r="H211" s="72"/>
      <c r="I211" s="72"/>
      <c r="J211" s="72"/>
    </row>
    <row r="212" spans="1:10" ht="16.5">
      <c r="A212" s="72"/>
      <c r="B212" s="72"/>
      <c r="C212" s="72"/>
      <c r="D212" s="72"/>
      <c r="E212" s="72"/>
      <c r="F212" s="72"/>
      <c r="G212" s="72"/>
      <c r="H212" s="72"/>
      <c r="I212" s="72"/>
      <c r="J212" s="72"/>
    </row>
    <row r="213" spans="1:10" ht="16.5">
      <c r="A213" s="72"/>
      <c r="B213" s="72"/>
      <c r="C213" s="72"/>
      <c r="D213" s="72"/>
      <c r="E213" s="72"/>
      <c r="F213" s="72"/>
      <c r="G213" s="72"/>
      <c r="H213" s="72"/>
      <c r="I213" s="72"/>
      <c r="J213" s="72"/>
    </row>
    <row r="214" spans="1:10" ht="16.5">
      <c r="A214" s="72"/>
      <c r="B214" s="72"/>
      <c r="C214" s="72"/>
      <c r="D214" s="72"/>
      <c r="E214" s="72"/>
      <c r="F214" s="72"/>
      <c r="G214" s="72"/>
      <c r="H214" s="72"/>
      <c r="I214" s="72"/>
      <c r="J214" s="72"/>
    </row>
    <row r="215" spans="1:10" ht="16.5">
      <c r="A215" s="72"/>
      <c r="B215" s="72"/>
      <c r="C215" s="72"/>
      <c r="D215" s="72"/>
      <c r="E215" s="72"/>
      <c r="F215" s="72"/>
      <c r="G215" s="72"/>
      <c r="H215" s="72"/>
      <c r="I215" s="72"/>
      <c r="J215" s="72"/>
    </row>
    <row r="216" spans="1:10" ht="16.5">
      <c r="A216" s="72"/>
      <c r="B216" s="72"/>
      <c r="C216" s="72"/>
      <c r="D216" s="72"/>
      <c r="E216" s="72"/>
      <c r="F216" s="72"/>
      <c r="G216" s="72"/>
      <c r="H216" s="72"/>
      <c r="I216" s="72"/>
      <c r="J216" s="72"/>
    </row>
    <row r="217" spans="1:10" ht="16.5">
      <c r="A217" s="72"/>
      <c r="B217" s="72"/>
      <c r="C217" s="72"/>
      <c r="D217" s="72"/>
      <c r="E217" s="72"/>
      <c r="F217" s="72"/>
      <c r="G217" s="72"/>
      <c r="H217" s="72"/>
      <c r="I217" s="72"/>
      <c r="J217" s="72"/>
    </row>
    <row r="218" spans="1:10" ht="16.5">
      <c r="A218" s="72"/>
      <c r="B218" s="72"/>
      <c r="C218" s="72"/>
      <c r="D218" s="72"/>
      <c r="E218" s="72"/>
      <c r="F218" s="72"/>
      <c r="G218" s="72"/>
      <c r="H218" s="72"/>
      <c r="I218" s="72"/>
      <c r="J218" s="72"/>
    </row>
    <row r="219" spans="1:10" ht="16.5">
      <c r="A219" s="72"/>
      <c r="B219" s="72"/>
      <c r="C219" s="72"/>
      <c r="D219" s="72"/>
      <c r="E219" s="72"/>
      <c r="F219" s="72"/>
      <c r="G219" s="72"/>
      <c r="H219" s="72"/>
      <c r="I219" s="72"/>
      <c r="J219" s="72"/>
    </row>
    <row r="220" spans="1:10" ht="16.5">
      <c r="A220" s="72"/>
      <c r="B220" s="72"/>
      <c r="C220" s="72"/>
      <c r="D220" s="72"/>
      <c r="E220" s="72"/>
      <c r="F220" s="72"/>
      <c r="G220" s="72"/>
      <c r="H220" s="72"/>
      <c r="I220" s="72"/>
      <c r="J220" s="72"/>
    </row>
    <row r="221" spans="1:10" ht="16.5">
      <c r="A221" s="72"/>
      <c r="B221" s="72"/>
      <c r="C221" s="72"/>
      <c r="D221" s="72"/>
      <c r="E221" s="72"/>
      <c r="F221" s="72"/>
      <c r="G221" s="72"/>
      <c r="H221" s="72"/>
      <c r="I221" s="72"/>
      <c r="J221" s="72"/>
    </row>
    <row r="222" spans="1:10" ht="16.5">
      <c r="A222" s="72"/>
      <c r="B222" s="72"/>
      <c r="C222" s="72"/>
      <c r="D222" s="72"/>
      <c r="E222" s="72"/>
      <c r="F222" s="72"/>
      <c r="G222" s="72"/>
      <c r="H222" s="72"/>
      <c r="I222" s="72"/>
      <c r="J222" s="72"/>
    </row>
    <row r="223" spans="1:10" ht="16.5">
      <c r="A223" s="72"/>
      <c r="B223" s="72"/>
      <c r="C223" s="72"/>
      <c r="D223" s="72"/>
      <c r="E223" s="72"/>
      <c r="F223" s="72"/>
      <c r="G223" s="72"/>
      <c r="H223" s="72"/>
      <c r="I223" s="72"/>
      <c r="J223" s="72"/>
    </row>
    <row r="224" spans="1:10" ht="16.5">
      <c r="A224" s="72"/>
      <c r="B224" s="72"/>
      <c r="C224" s="72"/>
      <c r="D224" s="72"/>
      <c r="E224" s="72"/>
      <c r="F224" s="72"/>
      <c r="G224" s="72"/>
      <c r="H224" s="72"/>
      <c r="I224" s="72"/>
      <c r="J224" s="72"/>
    </row>
    <row r="225" spans="1:10" ht="16.5">
      <c r="A225" s="72"/>
      <c r="B225" s="72"/>
      <c r="C225" s="72"/>
      <c r="D225" s="72"/>
      <c r="E225" s="72"/>
      <c r="F225" s="72"/>
      <c r="G225" s="72"/>
      <c r="H225" s="72"/>
      <c r="I225" s="72"/>
      <c r="J225" s="72"/>
    </row>
    <row r="226" spans="1:10" ht="16.5">
      <c r="A226" s="72"/>
      <c r="B226" s="72"/>
      <c r="C226" s="72"/>
      <c r="D226" s="72"/>
      <c r="E226" s="72"/>
      <c r="F226" s="72"/>
      <c r="G226" s="72"/>
      <c r="H226" s="72"/>
      <c r="I226" s="72"/>
      <c r="J226" s="72"/>
    </row>
    <row r="227" spans="1:10" ht="16.5">
      <c r="A227" s="72"/>
      <c r="B227" s="72"/>
      <c r="C227" s="72"/>
      <c r="D227" s="72"/>
      <c r="E227" s="72"/>
      <c r="F227" s="72"/>
      <c r="G227" s="72"/>
      <c r="H227" s="72"/>
      <c r="I227" s="72"/>
      <c r="J227" s="72"/>
    </row>
    <row r="228" spans="1:10" ht="16.5">
      <c r="A228" s="72"/>
      <c r="B228" s="72"/>
      <c r="C228" s="72"/>
      <c r="D228" s="72"/>
      <c r="E228" s="72"/>
      <c r="F228" s="72"/>
      <c r="G228" s="72"/>
      <c r="H228" s="72"/>
      <c r="I228" s="72"/>
      <c r="J228" s="72"/>
    </row>
    <row r="229" spans="1:10" ht="16.5">
      <c r="A229" s="72"/>
      <c r="B229" s="72"/>
      <c r="C229" s="72"/>
      <c r="D229" s="72"/>
      <c r="E229" s="72"/>
      <c r="F229" s="72"/>
      <c r="G229" s="72"/>
      <c r="H229" s="72"/>
      <c r="I229" s="72"/>
      <c r="J229" s="72"/>
    </row>
    <row r="230" spans="1:10" ht="16.5">
      <c r="A230" s="72"/>
      <c r="B230" s="72"/>
      <c r="C230" s="72"/>
      <c r="D230" s="72"/>
      <c r="E230" s="72"/>
      <c r="F230" s="72"/>
      <c r="G230" s="72"/>
      <c r="H230" s="72"/>
      <c r="I230" s="72"/>
      <c r="J230" s="72"/>
    </row>
    <row r="231" spans="1:10" ht="16.5">
      <c r="A231" s="72"/>
      <c r="B231" s="72"/>
      <c r="C231" s="72"/>
      <c r="D231" s="72"/>
      <c r="E231" s="72"/>
      <c r="F231" s="72"/>
      <c r="G231" s="72"/>
      <c r="H231" s="72"/>
      <c r="I231" s="72"/>
      <c r="J231" s="72"/>
    </row>
    <row r="232" spans="1:10" ht="16.5">
      <c r="A232" s="72"/>
      <c r="B232" s="72"/>
      <c r="C232" s="72"/>
      <c r="D232" s="72"/>
      <c r="E232" s="72"/>
      <c r="F232" s="72"/>
      <c r="G232" s="72"/>
      <c r="H232" s="72"/>
      <c r="I232" s="72"/>
      <c r="J232" s="72"/>
    </row>
    <row r="233" spans="1:10" ht="16.5">
      <c r="A233" s="72"/>
      <c r="B233" s="72"/>
      <c r="C233" s="72"/>
      <c r="D233" s="72"/>
      <c r="E233" s="72"/>
      <c r="F233" s="72"/>
      <c r="G233" s="72"/>
      <c r="H233" s="72"/>
      <c r="I233" s="72"/>
      <c r="J233" s="72"/>
    </row>
    <row r="234" spans="1:10" ht="16.5">
      <c r="A234" s="72"/>
      <c r="B234" s="72"/>
      <c r="C234" s="72"/>
      <c r="D234" s="72"/>
      <c r="E234" s="72"/>
      <c r="F234" s="72"/>
      <c r="G234" s="72"/>
      <c r="H234" s="72"/>
      <c r="I234" s="72"/>
      <c r="J234" s="72"/>
    </row>
    <row r="235" spans="1:10" ht="16.5">
      <c r="A235" s="72"/>
      <c r="B235" s="72"/>
      <c r="C235" s="72"/>
      <c r="D235" s="72"/>
      <c r="E235" s="72"/>
      <c r="F235" s="72"/>
      <c r="G235" s="72"/>
      <c r="H235" s="72"/>
      <c r="I235" s="72"/>
      <c r="J235" s="72"/>
    </row>
    <row r="236" spans="1:10" ht="16.5">
      <c r="A236" s="72"/>
      <c r="B236" s="72"/>
      <c r="C236" s="72"/>
      <c r="D236" s="72"/>
      <c r="E236" s="72"/>
      <c r="F236" s="72"/>
      <c r="G236" s="72"/>
      <c r="H236" s="72"/>
      <c r="I236" s="72"/>
      <c r="J236" s="72"/>
    </row>
    <row r="237" spans="1:10" ht="16.5">
      <c r="A237" s="72"/>
      <c r="B237" s="72"/>
      <c r="C237" s="72"/>
      <c r="D237" s="72"/>
      <c r="E237" s="72"/>
      <c r="F237" s="72"/>
      <c r="G237" s="72"/>
      <c r="H237" s="72"/>
      <c r="I237" s="72"/>
      <c r="J237" s="72"/>
    </row>
    <row r="238" spans="1:10" ht="16.5">
      <c r="A238" s="72"/>
      <c r="B238" s="72"/>
      <c r="C238" s="72"/>
      <c r="D238" s="72"/>
      <c r="E238" s="72"/>
      <c r="F238" s="72"/>
      <c r="G238" s="72"/>
      <c r="H238" s="72"/>
      <c r="I238" s="72"/>
      <c r="J238" s="72"/>
    </row>
    <row r="239" spans="1:10" ht="16.5">
      <c r="A239" s="72"/>
      <c r="B239" s="72"/>
      <c r="C239" s="72"/>
      <c r="D239" s="72"/>
      <c r="E239" s="72"/>
      <c r="F239" s="72"/>
      <c r="G239" s="72"/>
      <c r="H239" s="72"/>
      <c r="I239" s="72"/>
      <c r="J239" s="72"/>
    </row>
    <row r="240" spans="1:10" ht="16.5">
      <c r="A240" s="72"/>
      <c r="B240" s="72"/>
      <c r="C240" s="72"/>
      <c r="D240" s="72"/>
      <c r="E240" s="72"/>
      <c r="F240" s="72"/>
      <c r="G240" s="72"/>
      <c r="H240" s="72"/>
      <c r="I240" s="72"/>
      <c r="J240" s="72"/>
    </row>
    <row r="241" spans="1:10" ht="16.5">
      <c r="A241" s="72"/>
      <c r="B241" s="72"/>
      <c r="C241" s="72"/>
      <c r="D241" s="72"/>
      <c r="E241" s="72"/>
      <c r="F241" s="72"/>
      <c r="G241" s="72"/>
      <c r="H241" s="72"/>
      <c r="I241" s="72"/>
      <c r="J241" s="72"/>
    </row>
    <row r="242" spans="1:10" ht="16.5">
      <c r="A242" s="72"/>
      <c r="B242" s="72"/>
      <c r="C242" s="72"/>
      <c r="D242" s="72"/>
      <c r="E242" s="72"/>
      <c r="F242" s="72"/>
      <c r="G242" s="72"/>
      <c r="H242" s="72"/>
      <c r="I242" s="72"/>
      <c r="J242" s="72"/>
    </row>
    <row r="243" spans="1:10" ht="16.5">
      <c r="A243" s="72"/>
      <c r="B243" s="72"/>
      <c r="C243" s="72"/>
      <c r="D243" s="72"/>
      <c r="E243" s="72"/>
      <c r="F243" s="72"/>
      <c r="G243" s="72"/>
      <c r="H243" s="72"/>
      <c r="I243" s="72"/>
      <c r="J243" s="72"/>
    </row>
    <row r="244" spans="1:10" ht="16.5">
      <c r="A244" s="72"/>
      <c r="B244" s="72"/>
      <c r="C244" s="72"/>
      <c r="D244" s="72"/>
      <c r="E244" s="72"/>
      <c r="F244" s="72"/>
      <c r="G244" s="72"/>
      <c r="H244" s="72"/>
      <c r="I244" s="72"/>
      <c r="J244" s="72"/>
    </row>
    <row r="245" spans="1:10" ht="16.5">
      <c r="A245" s="72"/>
      <c r="B245" s="72"/>
      <c r="C245" s="72"/>
      <c r="D245" s="72"/>
      <c r="E245" s="72"/>
      <c r="F245" s="72"/>
      <c r="G245" s="72"/>
      <c r="H245" s="72"/>
      <c r="I245" s="72"/>
      <c r="J245" s="72"/>
    </row>
    <row r="246" spans="1:10" ht="16.5">
      <c r="A246" s="72"/>
      <c r="B246" s="72"/>
      <c r="C246" s="72"/>
      <c r="D246" s="72"/>
      <c r="E246" s="72"/>
      <c r="F246" s="72"/>
      <c r="G246" s="72"/>
      <c r="H246" s="72"/>
      <c r="I246" s="72"/>
      <c r="J246" s="72"/>
    </row>
    <row r="247" spans="1:10" ht="16.5">
      <c r="A247" s="72"/>
      <c r="B247" s="72"/>
      <c r="C247" s="72"/>
      <c r="D247" s="72"/>
      <c r="E247" s="72"/>
      <c r="F247" s="72"/>
      <c r="G247" s="72"/>
      <c r="H247" s="72"/>
      <c r="I247" s="72"/>
      <c r="J247" s="72"/>
    </row>
    <row r="248" spans="1:10" ht="16.5">
      <c r="A248" s="72"/>
      <c r="B248" s="72"/>
      <c r="C248" s="72"/>
      <c r="D248" s="72"/>
      <c r="E248" s="72"/>
      <c r="F248" s="72"/>
      <c r="G248" s="72"/>
      <c r="H248" s="72"/>
      <c r="I248" s="72"/>
      <c r="J248" s="72"/>
    </row>
    <row r="249" spans="1:10" ht="16.5">
      <c r="A249" s="72"/>
      <c r="B249" s="72"/>
      <c r="C249" s="72"/>
      <c r="D249" s="72"/>
      <c r="E249" s="72"/>
      <c r="F249" s="72"/>
      <c r="G249" s="72"/>
      <c r="H249" s="72"/>
      <c r="I249" s="72"/>
      <c r="J249" s="72"/>
    </row>
    <row r="250" spans="1:10" ht="16.5">
      <c r="A250" s="72"/>
      <c r="B250" s="72"/>
      <c r="C250" s="72"/>
      <c r="D250" s="72"/>
      <c r="E250" s="72"/>
      <c r="F250" s="72"/>
      <c r="G250" s="72"/>
      <c r="H250" s="72"/>
      <c r="I250" s="72"/>
      <c r="J250" s="72"/>
    </row>
    <row r="251" spans="1:10" ht="16.5">
      <c r="A251" s="72"/>
      <c r="B251" s="72"/>
      <c r="C251" s="72"/>
      <c r="D251" s="72"/>
      <c r="E251" s="72"/>
      <c r="F251" s="72"/>
      <c r="G251" s="72"/>
      <c r="H251" s="72"/>
      <c r="I251" s="72"/>
      <c r="J251" s="72"/>
    </row>
    <row r="252" spans="1:10" ht="16.5">
      <c r="A252" s="72"/>
      <c r="B252" s="72"/>
      <c r="C252" s="72"/>
      <c r="D252" s="72"/>
      <c r="E252" s="72"/>
      <c r="F252" s="72"/>
      <c r="G252" s="72"/>
      <c r="H252" s="72"/>
      <c r="I252" s="72"/>
      <c r="J252" s="72"/>
    </row>
    <row r="253" spans="1:10" ht="16.5">
      <c r="A253" s="72"/>
      <c r="B253" s="72"/>
      <c r="C253" s="72"/>
      <c r="D253" s="72"/>
      <c r="E253" s="72"/>
      <c r="F253" s="72"/>
      <c r="G253" s="72"/>
      <c r="H253" s="72"/>
      <c r="I253" s="72"/>
      <c r="J253" s="72"/>
    </row>
    <row r="254" spans="1:10" ht="16.5">
      <c r="A254" s="72"/>
      <c r="B254" s="72"/>
      <c r="C254" s="72"/>
      <c r="D254" s="72"/>
      <c r="E254" s="72"/>
      <c r="F254" s="72"/>
      <c r="G254" s="72"/>
      <c r="H254" s="72"/>
      <c r="I254" s="72"/>
      <c r="J254" s="72"/>
    </row>
    <row r="255" spans="1:10" ht="16.5">
      <c r="A255" s="72"/>
      <c r="B255" s="72"/>
      <c r="C255" s="72"/>
      <c r="D255" s="72"/>
      <c r="E255" s="72"/>
      <c r="F255" s="72"/>
      <c r="G255" s="72"/>
      <c r="H255" s="72"/>
      <c r="I255" s="72"/>
      <c r="J255" s="72"/>
    </row>
    <row r="256" spans="1:10" ht="16.5">
      <c r="A256" s="72"/>
      <c r="B256" s="72"/>
      <c r="C256" s="72"/>
      <c r="D256" s="72"/>
      <c r="E256" s="72"/>
      <c r="F256" s="72"/>
      <c r="G256" s="72"/>
      <c r="H256" s="72"/>
      <c r="I256" s="72"/>
      <c r="J256" s="72"/>
    </row>
    <row r="257" spans="1:10" ht="16.5">
      <c r="A257" s="72"/>
      <c r="B257" s="72"/>
      <c r="C257" s="72"/>
      <c r="D257" s="72"/>
      <c r="E257" s="72"/>
      <c r="F257" s="72"/>
      <c r="G257" s="72"/>
      <c r="H257" s="72"/>
      <c r="I257" s="72"/>
      <c r="J257" s="72"/>
    </row>
    <row r="258" spans="1:10" ht="16.5">
      <c r="A258" s="72"/>
      <c r="B258" s="72"/>
      <c r="C258" s="72"/>
      <c r="D258" s="72"/>
      <c r="E258" s="72"/>
      <c r="F258" s="72"/>
      <c r="G258" s="72"/>
      <c r="H258" s="72"/>
      <c r="I258" s="72"/>
      <c r="J258" s="72"/>
    </row>
    <row r="259" spans="1:10" ht="16.5">
      <c r="A259" s="72"/>
      <c r="B259" s="72"/>
      <c r="C259" s="72"/>
      <c r="D259" s="72"/>
      <c r="E259" s="72"/>
      <c r="F259" s="72"/>
      <c r="G259" s="72"/>
      <c r="H259" s="72"/>
      <c r="I259" s="72"/>
      <c r="J259" s="72"/>
    </row>
    <row r="260" spans="1:10" ht="16.5">
      <c r="A260" s="72"/>
      <c r="B260" s="72"/>
      <c r="C260" s="72"/>
      <c r="D260" s="72"/>
      <c r="E260" s="72"/>
      <c r="F260" s="72"/>
      <c r="G260" s="72"/>
      <c r="H260" s="72"/>
      <c r="I260" s="72"/>
      <c r="J260" s="72"/>
    </row>
    <row r="261" spans="1:10" ht="16.5">
      <c r="A261" s="72"/>
      <c r="B261" s="72"/>
      <c r="C261" s="72"/>
      <c r="D261" s="72"/>
      <c r="E261" s="72"/>
      <c r="F261" s="72"/>
      <c r="G261" s="72"/>
      <c r="H261" s="72"/>
      <c r="I261" s="72"/>
      <c r="J261" s="72"/>
    </row>
    <row r="262" spans="1:10" ht="16.5">
      <c r="A262" s="72"/>
      <c r="B262" s="72"/>
      <c r="C262" s="72"/>
      <c r="D262" s="72"/>
      <c r="E262" s="72"/>
      <c r="F262" s="72"/>
      <c r="G262" s="72"/>
      <c r="H262" s="72"/>
      <c r="I262" s="72"/>
      <c r="J262" s="72"/>
    </row>
    <row r="263" spans="1:10" ht="16.5">
      <c r="A263" s="72"/>
      <c r="B263" s="72"/>
      <c r="C263" s="72"/>
      <c r="D263" s="72"/>
      <c r="E263" s="72"/>
      <c r="F263" s="72"/>
      <c r="G263" s="72"/>
      <c r="H263" s="72"/>
      <c r="I263" s="72"/>
      <c r="J263" s="72"/>
    </row>
    <row r="264" spans="1:10" ht="16.5">
      <c r="A264" s="72"/>
      <c r="B264" s="72"/>
      <c r="C264" s="72"/>
      <c r="D264" s="72"/>
      <c r="E264" s="72"/>
      <c r="F264" s="72"/>
      <c r="G264" s="72"/>
      <c r="H264" s="72"/>
      <c r="I264" s="72"/>
      <c r="J264" s="72"/>
    </row>
    <row r="265" spans="1:10" ht="16.5">
      <c r="A265" s="72"/>
      <c r="B265" s="72"/>
      <c r="C265" s="72"/>
      <c r="D265" s="72"/>
      <c r="E265" s="72"/>
      <c r="F265" s="72"/>
      <c r="G265" s="72"/>
      <c r="H265" s="72"/>
      <c r="I265" s="72"/>
      <c r="J265" s="72"/>
    </row>
    <row r="266" spans="1:10" ht="16.5">
      <c r="A266" s="72"/>
      <c r="B266" s="72"/>
      <c r="C266" s="72"/>
      <c r="D266" s="72"/>
      <c r="E266" s="72"/>
      <c r="F266" s="72"/>
      <c r="G266" s="72"/>
      <c r="H266" s="72"/>
      <c r="I266" s="72"/>
      <c r="J266" s="72"/>
    </row>
    <row r="267" spans="1:10" ht="16.5">
      <c r="A267" s="72"/>
      <c r="B267" s="72"/>
      <c r="C267" s="72"/>
      <c r="D267" s="72"/>
      <c r="E267" s="72"/>
      <c r="F267" s="72"/>
      <c r="G267" s="72"/>
      <c r="H267" s="72"/>
      <c r="I267" s="72"/>
      <c r="J267" s="72"/>
    </row>
    <row r="268" spans="1:10" ht="16.5">
      <c r="A268" s="72"/>
      <c r="B268" s="72"/>
      <c r="C268" s="72"/>
      <c r="D268" s="72"/>
      <c r="E268" s="72"/>
      <c r="F268" s="72"/>
      <c r="G268" s="72"/>
      <c r="H268" s="72"/>
      <c r="I268" s="72"/>
      <c r="J268" s="72"/>
    </row>
    <row r="269" spans="1:10" ht="16.5">
      <c r="A269" s="72"/>
      <c r="B269" s="72"/>
      <c r="C269" s="72"/>
      <c r="D269" s="72"/>
      <c r="E269" s="72"/>
      <c r="F269" s="72"/>
      <c r="G269" s="72"/>
      <c r="H269" s="72"/>
      <c r="I269" s="72"/>
      <c r="J269" s="72"/>
    </row>
    <row r="270" spans="1:10" ht="16.5">
      <c r="A270" s="72"/>
      <c r="B270" s="72"/>
      <c r="C270" s="72"/>
      <c r="D270" s="72"/>
      <c r="E270" s="72"/>
      <c r="F270" s="72"/>
      <c r="G270" s="72"/>
      <c r="H270" s="72"/>
      <c r="I270" s="72"/>
      <c r="J270" s="72"/>
    </row>
    <row r="271" spans="1:10" ht="16.5">
      <c r="A271" s="72"/>
      <c r="B271" s="72"/>
      <c r="C271" s="72"/>
      <c r="D271" s="72"/>
      <c r="E271" s="72"/>
      <c r="F271" s="72"/>
      <c r="G271" s="72"/>
      <c r="H271" s="72"/>
      <c r="I271" s="72"/>
      <c r="J271" s="72"/>
    </row>
    <row r="272" spans="1:10" ht="16.5">
      <c r="A272" s="72"/>
      <c r="B272" s="72"/>
      <c r="C272" s="72"/>
      <c r="D272" s="72"/>
      <c r="E272" s="72"/>
      <c r="F272" s="72"/>
      <c r="G272" s="72"/>
      <c r="H272" s="72"/>
      <c r="I272" s="72"/>
      <c r="J272" s="72"/>
    </row>
    <row r="273" spans="1:10" ht="16.5">
      <c r="A273" s="72"/>
      <c r="B273" s="72"/>
      <c r="C273" s="72"/>
      <c r="D273" s="72"/>
      <c r="E273" s="72"/>
      <c r="F273" s="72"/>
      <c r="G273" s="72"/>
      <c r="H273" s="72"/>
      <c r="I273" s="72"/>
      <c r="J273" s="72"/>
    </row>
    <row r="274" spans="1:10" ht="16.5">
      <c r="A274" s="72"/>
      <c r="B274" s="72"/>
      <c r="C274" s="72"/>
      <c r="D274" s="72"/>
      <c r="E274" s="72"/>
      <c r="F274" s="72"/>
      <c r="G274" s="72"/>
      <c r="H274" s="72"/>
      <c r="I274" s="72"/>
      <c r="J274" s="72"/>
    </row>
    <row r="275" spans="1:10" ht="16.5">
      <c r="A275" s="72"/>
      <c r="B275" s="72"/>
      <c r="C275" s="72"/>
      <c r="D275" s="72"/>
      <c r="E275" s="72"/>
      <c r="F275" s="72"/>
      <c r="G275" s="72"/>
      <c r="H275" s="72"/>
      <c r="I275" s="72"/>
      <c r="J275" s="72"/>
    </row>
    <row r="276" spans="1:10" ht="16.5">
      <c r="A276" s="72"/>
      <c r="B276" s="72"/>
      <c r="C276" s="72"/>
      <c r="D276" s="72"/>
      <c r="E276" s="72"/>
      <c r="F276" s="72"/>
      <c r="G276" s="72"/>
      <c r="H276" s="72"/>
      <c r="I276" s="72"/>
      <c r="J276" s="72"/>
    </row>
    <row r="277" spans="1:10" ht="16.5">
      <c r="A277" s="72"/>
      <c r="B277" s="72"/>
      <c r="C277" s="72"/>
      <c r="D277" s="72"/>
      <c r="E277" s="72"/>
      <c r="F277" s="72"/>
      <c r="G277" s="72"/>
      <c r="H277" s="72"/>
      <c r="I277" s="72"/>
      <c r="J277" s="72"/>
    </row>
    <row r="278" spans="1:10" ht="16.5">
      <c r="A278" s="72"/>
      <c r="B278" s="72"/>
      <c r="C278" s="72"/>
      <c r="D278" s="72"/>
      <c r="E278" s="72"/>
      <c r="F278" s="72"/>
      <c r="G278" s="72"/>
      <c r="H278" s="72"/>
      <c r="I278" s="72"/>
      <c r="J278" s="72"/>
    </row>
    <row r="279" spans="1:10" ht="16.5">
      <c r="A279" s="72"/>
      <c r="B279" s="72"/>
      <c r="C279" s="72"/>
      <c r="D279" s="72"/>
      <c r="E279" s="72"/>
      <c r="F279" s="72"/>
      <c r="G279" s="72"/>
      <c r="H279" s="72"/>
      <c r="I279" s="72"/>
      <c r="J279" s="72"/>
    </row>
    <row r="280" spans="1:10" ht="16.5">
      <c r="A280" s="72"/>
      <c r="B280" s="72"/>
      <c r="C280" s="72"/>
      <c r="D280" s="72"/>
      <c r="E280" s="72"/>
      <c r="F280" s="72"/>
      <c r="G280" s="72"/>
      <c r="H280" s="72"/>
      <c r="I280" s="72"/>
      <c r="J280" s="72"/>
    </row>
    <row r="281" spans="1:10" ht="16.5">
      <c r="A281" s="72"/>
      <c r="B281" s="72"/>
      <c r="C281" s="72"/>
      <c r="D281" s="72"/>
      <c r="E281" s="72"/>
      <c r="F281" s="72"/>
      <c r="G281" s="72"/>
      <c r="H281" s="72"/>
      <c r="I281" s="72"/>
      <c r="J281" s="72"/>
    </row>
    <row r="282" spans="1:10" ht="16.5">
      <c r="A282" s="72"/>
      <c r="B282" s="72"/>
      <c r="C282" s="72"/>
      <c r="D282" s="72"/>
      <c r="E282" s="72"/>
      <c r="F282" s="72"/>
      <c r="G282" s="72"/>
      <c r="H282" s="72"/>
      <c r="I282" s="72"/>
      <c r="J282" s="72"/>
    </row>
    <row r="283" spans="1:10" ht="16.5">
      <c r="A283" s="72"/>
      <c r="B283" s="72"/>
      <c r="C283" s="72"/>
      <c r="D283" s="72"/>
      <c r="E283" s="72"/>
      <c r="F283" s="72"/>
      <c r="G283" s="72"/>
      <c r="H283" s="72"/>
      <c r="I283" s="72"/>
      <c r="J283" s="72"/>
    </row>
    <row r="284" spans="1:10" ht="16.5">
      <c r="A284" s="72"/>
      <c r="B284" s="72"/>
      <c r="C284" s="72"/>
      <c r="D284" s="72"/>
      <c r="E284" s="72"/>
      <c r="F284" s="72"/>
      <c r="G284" s="72"/>
      <c r="H284" s="72"/>
      <c r="I284" s="72"/>
      <c r="J284" s="72"/>
    </row>
    <row r="285" spans="1:10" ht="16.5">
      <c r="A285" s="72"/>
      <c r="B285" s="72"/>
      <c r="C285" s="72"/>
      <c r="D285" s="72"/>
      <c r="E285" s="72"/>
      <c r="F285" s="72"/>
      <c r="G285" s="72"/>
      <c r="H285" s="72"/>
      <c r="I285" s="72"/>
      <c r="J285" s="72"/>
    </row>
    <row r="286" spans="1:10" ht="16.5">
      <c r="A286" s="72"/>
      <c r="B286" s="72"/>
      <c r="C286" s="72"/>
      <c r="D286" s="72"/>
      <c r="E286" s="72"/>
      <c r="F286" s="72"/>
      <c r="G286" s="72"/>
      <c r="H286" s="72"/>
      <c r="I286" s="72"/>
      <c r="J286" s="72"/>
    </row>
    <row r="287" spans="1:10" ht="16.5">
      <c r="A287" s="72"/>
      <c r="B287" s="72"/>
      <c r="C287" s="72"/>
      <c r="D287" s="72"/>
      <c r="E287" s="72"/>
      <c r="F287" s="72"/>
      <c r="G287" s="72"/>
      <c r="H287" s="72"/>
      <c r="I287" s="72"/>
      <c r="J287" s="72"/>
    </row>
    <row r="288" spans="1:10" ht="16.5">
      <c r="A288" s="72"/>
      <c r="B288" s="72"/>
      <c r="C288" s="72"/>
      <c r="D288" s="72"/>
      <c r="E288" s="72"/>
      <c r="F288" s="72"/>
      <c r="G288" s="72"/>
      <c r="H288" s="72"/>
      <c r="I288" s="72"/>
      <c r="J288" s="72"/>
    </row>
    <row r="289" spans="1:10" ht="16.5">
      <c r="A289" s="72"/>
      <c r="B289" s="72"/>
      <c r="C289" s="72"/>
      <c r="D289" s="72"/>
      <c r="E289" s="72"/>
      <c r="F289" s="72"/>
      <c r="G289" s="72"/>
      <c r="H289" s="72"/>
      <c r="I289" s="72"/>
      <c r="J289" s="72"/>
    </row>
    <row r="290" spans="1:10" ht="16.5">
      <c r="A290" s="72"/>
      <c r="B290" s="72"/>
      <c r="C290" s="72"/>
      <c r="D290" s="72"/>
      <c r="E290" s="72"/>
      <c r="F290" s="72"/>
      <c r="G290" s="72"/>
      <c r="H290" s="72"/>
      <c r="I290" s="72"/>
      <c r="J290" s="72"/>
    </row>
    <row r="291" spans="1:10" ht="16.5">
      <c r="A291" s="72"/>
      <c r="B291" s="72"/>
      <c r="C291" s="72"/>
      <c r="D291" s="72"/>
      <c r="E291" s="72"/>
      <c r="F291" s="72"/>
      <c r="G291" s="72"/>
      <c r="H291" s="72"/>
      <c r="I291" s="72"/>
      <c r="J291" s="72"/>
    </row>
    <row r="292" spans="1:10" ht="16.5">
      <c r="A292" s="72"/>
      <c r="B292" s="72"/>
      <c r="C292" s="72"/>
      <c r="D292" s="72"/>
      <c r="E292" s="72"/>
      <c r="F292" s="72"/>
      <c r="G292" s="72"/>
      <c r="H292" s="72"/>
      <c r="I292" s="72"/>
      <c r="J292" s="72"/>
    </row>
    <row r="293" spans="1:10" ht="16.5">
      <c r="A293" s="72"/>
      <c r="B293" s="72"/>
      <c r="C293" s="72"/>
      <c r="D293" s="72"/>
      <c r="E293" s="72"/>
      <c r="F293" s="72"/>
      <c r="G293" s="72"/>
      <c r="H293" s="72"/>
      <c r="I293" s="72"/>
      <c r="J293" s="72"/>
    </row>
    <row r="294" spans="1:10" ht="16.5">
      <c r="A294" s="72"/>
      <c r="B294" s="72"/>
      <c r="C294" s="72"/>
      <c r="D294" s="72"/>
      <c r="E294" s="72"/>
      <c r="F294" s="72"/>
      <c r="G294" s="72"/>
      <c r="H294" s="72"/>
      <c r="I294" s="72"/>
      <c r="J294" s="72"/>
    </row>
    <row r="295" spans="1:10" ht="16.5">
      <c r="A295" s="72"/>
      <c r="B295" s="72"/>
      <c r="C295" s="72"/>
      <c r="D295" s="72"/>
      <c r="E295" s="72"/>
      <c r="F295" s="72"/>
      <c r="G295" s="72"/>
      <c r="H295" s="72"/>
      <c r="I295" s="72"/>
      <c r="J295" s="72"/>
    </row>
    <row r="296" spans="1:10" ht="16.5">
      <c r="A296" s="72"/>
      <c r="B296" s="72"/>
      <c r="C296" s="72"/>
      <c r="D296" s="72"/>
      <c r="E296" s="72"/>
      <c r="F296" s="72"/>
      <c r="G296" s="72"/>
      <c r="H296" s="72"/>
      <c r="I296" s="72"/>
      <c r="J296" s="72"/>
    </row>
    <row r="297" spans="1:10" ht="16.5">
      <c r="A297" s="72"/>
      <c r="B297" s="72"/>
      <c r="C297" s="72"/>
      <c r="D297" s="72"/>
      <c r="E297" s="72"/>
      <c r="F297" s="72"/>
      <c r="G297" s="72"/>
      <c r="H297" s="72"/>
      <c r="I297" s="72"/>
      <c r="J297" s="72"/>
    </row>
    <row r="298" spans="1:10" ht="16.5">
      <c r="A298" s="72"/>
      <c r="B298" s="72"/>
      <c r="C298" s="72"/>
      <c r="D298" s="72"/>
      <c r="E298" s="72"/>
      <c r="F298" s="72"/>
      <c r="G298" s="72"/>
      <c r="H298" s="72"/>
      <c r="I298" s="72"/>
      <c r="J298" s="72"/>
    </row>
    <row r="299" spans="1:10" ht="16.5">
      <c r="A299" s="72"/>
      <c r="B299" s="72"/>
      <c r="C299" s="72"/>
      <c r="D299" s="72"/>
      <c r="E299" s="72"/>
      <c r="F299" s="72"/>
      <c r="G299" s="72"/>
      <c r="H299" s="72"/>
      <c r="I299" s="72"/>
      <c r="J299" s="72"/>
    </row>
    <row r="300" spans="1:10" ht="16.5">
      <c r="A300" s="72"/>
      <c r="B300" s="72"/>
      <c r="C300" s="72"/>
      <c r="D300" s="72"/>
      <c r="E300" s="72"/>
      <c r="F300" s="72"/>
      <c r="G300" s="72"/>
      <c r="H300" s="72"/>
      <c r="I300" s="72"/>
      <c r="J300" s="72"/>
    </row>
    <row r="301" spans="1:10" ht="16.5">
      <c r="A301" s="72"/>
      <c r="B301" s="72"/>
      <c r="C301" s="72"/>
      <c r="D301" s="72"/>
      <c r="E301" s="72"/>
      <c r="F301" s="72"/>
      <c r="G301" s="72"/>
      <c r="H301" s="72"/>
      <c r="I301" s="72"/>
      <c r="J301" s="72"/>
    </row>
    <row r="302" spans="1:10" ht="16.5">
      <c r="A302" s="72"/>
      <c r="B302" s="72"/>
      <c r="C302" s="72"/>
      <c r="D302" s="72"/>
      <c r="E302" s="72"/>
      <c r="F302" s="72"/>
      <c r="G302" s="72"/>
      <c r="H302" s="72"/>
      <c r="I302" s="72"/>
      <c r="J302" s="72"/>
    </row>
    <row r="303" spans="1:10" ht="16.5">
      <c r="A303" s="72"/>
      <c r="B303" s="72"/>
      <c r="C303" s="72"/>
      <c r="D303" s="72"/>
      <c r="E303" s="72"/>
      <c r="F303" s="72"/>
      <c r="G303" s="72"/>
      <c r="H303" s="72"/>
      <c r="I303" s="72"/>
      <c r="J303" s="72"/>
    </row>
    <row r="304" spans="1:10" ht="16.5">
      <c r="A304" s="72"/>
      <c r="B304" s="72"/>
      <c r="C304" s="72"/>
      <c r="D304" s="72"/>
      <c r="E304" s="72"/>
      <c r="F304" s="72"/>
      <c r="G304" s="72"/>
      <c r="H304" s="72"/>
      <c r="I304" s="72"/>
      <c r="J304" s="72"/>
    </row>
    <row r="305" spans="1:10" ht="16.5">
      <c r="A305" s="72"/>
      <c r="B305" s="72"/>
      <c r="C305" s="72"/>
      <c r="D305" s="72"/>
      <c r="E305" s="72"/>
      <c r="F305" s="72"/>
      <c r="G305" s="72"/>
      <c r="H305" s="72"/>
      <c r="I305" s="72"/>
      <c r="J305" s="72"/>
    </row>
    <row r="306" spans="1:10" ht="16.5">
      <c r="A306" s="72"/>
      <c r="B306" s="72"/>
      <c r="C306" s="72"/>
      <c r="D306" s="72"/>
      <c r="E306" s="72"/>
      <c r="F306" s="72"/>
      <c r="G306" s="72"/>
      <c r="H306" s="72"/>
      <c r="I306" s="72"/>
      <c r="J306" s="72"/>
    </row>
    <row r="307" spans="1:10" ht="16.5">
      <c r="A307" s="72"/>
      <c r="B307" s="72"/>
      <c r="C307" s="72"/>
      <c r="D307" s="72"/>
      <c r="E307" s="72"/>
      <c r="F307" s="72"/>
      <c r="G307" s="72"/>
      <c r="H307" s="72"/>
      <c r="I307" s="72"/>
      <c r="J307" s="72"/>
    </row>
    <row r="308" spans="1:10" ht="16.5">
      <c r="A308" s="72"/>
      <c r="B308" s="72"/>
      <c r="C308" s="72"/>
      <c r="D308" s="72"/>
      <c r="E308" s="72"/>
      <c r="F308" s="72"/>
      <c r="G308" s="72"/>
      <c r="H308" s="72"/>
      <c r="I308" s="72"/>
      <c r="J308" s="72"/>
    </row>
    <row r="309" spans="1:10" ht="16.5">
      <c r="A309" s="72"/>
      <c r="B309" s="72"/>
      <c r="C309" s="72"/>
      <c r="D309" s="72"/>
      <c r="E309" s="72"/>
      <c r="F309" s="72"/>
      <c r="G309" s="72"/>
      <c r="H309" s="72"/>
      <c r="I309" s="72"/>
      <c r="J309" s="72"/>
    </row>
    <row r="310" spans="1:10" ht="16.5">
      <c r="A310" s="72"/>
      <c r="B310" s="72"/>
      <c r="C310" s="72"/>
      <c r="D310" s="72"/>
      <c r="E310" s="72"/>
      <c r="F310" s="72"/>
      <c r="G310" s="72"/>
      <c r="H310" s="72"/>
      <c r="I310" s="72"/>
      <c r="J310" s="72"/>
    </row>
    <row r="311" spans="1:10" ht="16.5">
      <c r="A311" s="72"/>
      <c r="B311" s="72"/>
      <c r="C311" s="72"/>
      <c r="D311" s="72"/>
      <c r="E311" s="72"/>
      <c r="F311" s="72"/>
      <c r="G311" s="72"/>
      <c r="H311" s="72"/>
      <c r="I311" s="72"/>
      <c r="J311" s="72"/>
    </row>
    <row r="312" spans="1:10" ht="16.5">
      <c r="A312" s="72"/>
      <c r="B312" s="72"/>
      <c r="C312" s="72"/>
      <c r="D312" s="72"/>
      <c r="E312" s="72"/>
      <c r="F312" s="72"/>
      <c r="G312" s="72"/>
      <c r="H312" s="72"/>
      <c r="I312" s="72"/>
      <c r="J312" s="72"/>
    </row>
    <row r="313" spans="1:10" ht="16.5">
      <c r="A313" s="72"/>
      <c r="B313" s="72"/>
      <c r="C313" s="72"/>
      <c r="D313" s="72"/>
      <c r="E313" s="72"/>
      <c r="F313" s="72"/>
      <c r="G313" s="72"/>
      <c r="H313" s="72"/>
      <c r="I313" s="72"/>
      <c r="J313" s="72"/>
    </row>
    <row r="314" spans="1:10" ht="16.5">
      <c r="A314" s="72"/>
      <c r="B314" s="72"/>
      <c r="C314" s="72"/>
      <c r="D314" s="72"/>
      <c r="E314" s="72"/>
      <c r="F314" s="72"/>
      <c r="G314" s="72"/>
      <c r="H314" s="72"/>
      <c r="I314" s="72"/>
      <c r="J314" s="72"/>
    </row>
    <row r="315" spans="1:10" ht="16.5">
      <c r="A315" s="72"/>
      <c r="B315" s="72"/>
      <c r="C315" s="72"/>
      <c r="D315" s="72"/>
      <c r="E315" s="72"/>
      <c r="F315" s="72"/>
      <c r="G315" s="72"/>
      <c r="H315" s="72"/>
      <c r="I315" s="72"/>
      <c r="J315" s="72"/>
    </row>
    <row r="316" spans="1:10" ht="16.5">
      <c r="A316" s="72"/>
      <c r="B316" s="72"/>
      <c r="C316" s="72"/>
      <c r="D316" s="72"/>
      <c r="E316" s="72"/>
      <c r="F316" s="72"/>
      <c r="G316" s="72"/>
      <c r="H316" s="72"/>
      <c r="I316" s="72"/>
      <c r="J316" s="72"/>
    </row>
    <row r="317" spans="1:10" ht="16.5">
      <c r="A317" s="72"/>
      <c r="B317" s="72"/>
      <c r="C317" s="72"/>
      <c r="D317" s="72"/>
      <c r="E317" s="72"/>
      <c r="F317" s="72"/>
      <c r="G317" s="72"/>
      <c r="H317" s="72"/>
      <c r="I317" s="72"/>
      <c r="J317" s="72"/>
    </row>
    <row r="318" spans="1:10" ht="16.5">
      <c r="A318" s="72"/>
      <c r="B318" s="72"/>
      <c r="C318" s="72"/>
      <c r="D318" s="72"/>
      <c r="E318" s="72"/>
      <c r="F318" s="72"/>
      <c r="G318" s="72"/>
      <c r="H318" s="72"/>
      <c r="I318" s="72"/>
      <c r="J318" s="72"/>
    </row>
    <row r="319" spans="1:10" ht="16.5">
      <c r="A319" s="72"/>
      <c r="B319" s="72"/>
      <c r="C319" s="72"/>
      <c r="D319" s="72"/>
      <c r="E319" s="72"/>
      <c r="F319" s="72"/>
      <c r="G319" s="72"/>
      <c r="H319" s="72"/>
      <c r="I319" s="72"/>
      <c r="J319" s="72"/>
    </row>
    <row r="320" spans="1:10" ht="16.5">
      <c r="A320" s="72"/>
      <c r="B320" s="72"/>
      <c r="C320" s="72"/>
      <c r="D320" s="72"/>
      <c r="E320" s="72"/>
      <c r="F320" s="72"/>
      <c r="G320" s="72"/>
      <c r="H320" s="72"/>
      <c r="I320" s="72"/>
      <c r="J320" s="72"/>
    </row>
    <row r="321" spans="1:10" ht="16.5">
      <c r="A321" s="72"/>
      <c r="B321" s="72"/>
      <c r="C321" s="72"/>
      <c r="D321" s="72"/>
      <c r="E321" s="72"/>
      <c r="F321" s="72"/>
      <c r="G321" s="72"/>
      <c r="H321" s="72"/>
      <c r="I321" s="72"/>
      <c r="J321" s="72"/>
    </row>
    <row r="322" spans="1:10" ht="16.5">
      <c r="A322" s="72"/>
      <c r="B322" s="72"/>
      <c r="C322" s="72"/>
      <c r="D322" s="72"/>
      <c r="E322" s="72"/>
      <c r="F322" s="72"/>
      <c r="G322" s="72"/>
      <c r="H322" s="72"/>
      <c r="I322" s="72"/>
      <c r="J322" s="72"/>
    </row>
    <row r="323" spans="1:10" ht="16.5">
      <c r="A323" s="72"/>
      <c r="B323" s="72"/>
      <c r="C323" s="72"/>
      <c r="D323" s="72"/>
      <c r="E323" s="72"/>
      <c r="F323" s="72"/>
      <c r="G323" s="72"/>
      <c r="H323" s="72"/>
      <c r="I323" s="72"/>
      <c r="J323" s="72"/>
    </row>
    <row r="324" spans="1:10" ht="16.5">
      <c r="A324" s="72"/>
      <c r="B324" s="72"/>
      <c r="C324" s="72"/>
      <c r="D324" s="72"/>
      <c r="E324" s="72"/>
      <c r="F324" s="72"/>
      <c r="G324" s="72"/>
      <c r="H324" s="72"/>
      <c r="I324" s="72"/>
      <c r="J324" s="72"/>
    </row>
    <row r="325" spans="1:10" ht="16.5">
      <c r="A325" s="72"/>
      <c r="B325" s="72"/>
      <c r="C325" s="72"/>
      <c r="D325" s="72"/>
      <c r="E325" s="72"/>
      <c r="F325" s="72"/>
      <c r="G325" s="72"/>
      <c r="H325" s="72"/>
      <c r="I325" s="72"/>
      <c r="J325" s="72"/>
    </row>
    <row r="326" spans="1:10" ht="16.5">
      <c r="A326" s="72"/>
      <c r="B326" s="72"/>
      <c r="C326" s="72"/>
      <c r="D326" s="72"/>
      <c r="E326" s="72"/>
      <c r="F326" s="72"/>
      <c r="G326" s="72"/>
      <c r="H326" s="72"/>
      <c r="I326" s="72"/>
      <c r="J326" s="72"/>
    </row>
    <row r="327" spans="1:10" ht="16.5">
      <c r="A327" s="72"/>
      <c r="B327" s="72"/>
      <c r="C327" s="72"/>
      <c r="D327" s="72"/>
      <c r="E327" s="72"/>
      <c r="F327" s="72"/>
      <c r="G327" s="72"/>
      <c r="H327" s="72"/>
      <c r="I327" s="72"/>
      <c r="J327" s="72"/>
    </row>
    <row r="328" spans="1:10" ht="16.5">
      <c r="A328" s="72"/>
      <c r="B328" s="72"/>
      <c r="C328" s="72"/>
      <c r="D328" s="72"/>
      <c r="E328" s="72"/>
      <c r="F328" s="72"/>
      <c r="G328" s="72"/>
      <c r="H328" s="72"/>
      <c r="I328" s="72"/>
      <c r="J328" s="72"/>
    </row>
    <row r="329" spans="1:10" ht="16.5">
      <c r="A329" s="72"/>
      <c r="B329" s="72"/>
      <c r="C329" s="72"/>
      <c r="D329" s="72"/>
      <c r="E329" s="72"/>
      <c r="F329" s="72"/>
      <c r="G329" s="72"/>
      <c r="H329" s="72"/>
      <c r="I329" s="72"/>
      <c r="J329" s="72"/>
    </row>
    <row r="330" spans="1:10" ht="16.5">
      <c r="A330" s="72"/>
      <c r="B330" s="72"/>
      <c r="C330" s="72"/>
      <c r="D330" s="72"/>
      <c r="E330" s="72"/>
      <c r="F330" s="72"/>
      <c r="G330" s="72"/>
      <c r="H330" s="72"/>
      <c r="I330" s="72"/>
      <c r="J330" s="72"/>
    </row>
    <row r="331" spans="1:10" ht="16.5">
      <c r="A331" s="72"/>
      <c r="B331" s="72"/>
      <c r="C331" s="72"/>
      <c r="D331" s="72"/>
      <c r="E331" s="72"/>
      <c r="F331" s="72"/>
      <c r="G331" s="72"/>
      <c r="H331" s="72"/>
      <c r="I331" s="72"/>
      <c r="J331" s="72"/>
    </row>
    <row r="332" spans="1:10" ht="16.5">
      <c r="A332" s="72"/>
      <c r="B332" s="72"/>
      <c r="C332" s="72"/>
      <c r="D332" s="72"/>
      <c r="E332" s="72"/>
      <c r="F332" s="72"/>
      <c r="G332" s="72"/>
      <c r="H332" s="72"/>
      <c r="I332" s="72"/>
      <c r="J332" s="72"/>
    </row>
    <row r="333" spans="1:10" ht="16.5">
      <c r="A333" s="72"/>
      <c r="B333" s="72"/>
      <c r="C333" s="72"/>
      <c r="D333" s="72"/>
      <c r="E333" s="72"/>
      <c r="F333" s="72"/>
      <c r="G333" s="72"/>
      <c r="H333" s="72"/>
      <c r="I333" s="72"/>
      <c r="J333" s="72"/>
    </row>
    <row r="334" spans="1:10" ht="16.5">
      <c r="A334" s="72"/>
      <c r="B334" s="72"/>
      <c r="C334" s="72"/>
      <c r="D334" s="72"/>
      <c r="E334" s="72"/>
      <c r="F334" s="72"/>
      <c r="G334" s="72"/>
      <c r="H334" s="72"/>
      <c r="I334" s="72"/>
      <c r="J334" s="72"/>
    </row>
    <row r="335" spans="1:10" ht="16.5">
      <c r="A335" s="72"/>
      <c r="B335" s="72"/>
      <c r="C335" s="72"/>
      <c r="D335" s="72"/>
      <c r="E335" s="72"/>
      <c r="F335" s="72"/>
      <c r="G335" s="72"/>
      <c r="H335" s="72"/>
      <c r="I335" s="72"/>
      <c r="J335" s="72"/>
    </row>
    <row r="336" spans="1:10" ht="16.5">
      <c r="A336" s="72"/>
      <c r="B336" s="72"/>
      <c r="C336" s="72"/>
      <c r="D336" s="72"/>
      <c r="E336" s="72"/>
      <c r="F336" s="72"/>
      <c r="G336" s="72"/>
      <c r="H336" s="72"/>
      <c r="I336" s="72"/>
      <c r="J336" s="72"/>
    </row>
    <row r="337" spans="1:10" ht="16.5">
      <c r="A337" s="72"/>
      <c r="B337" s="72"/>
      <c r="C337" s="72"/>
      <c r="D337" s="72"/>
      <c r="E337" s="72"/>
      <c r="F337" s="72"/>
      <c r="G337" s="72"/>
      <c r="H337" s="72"/>
      <c r="I337" s="72"/>
      <c r="J337" s="72"/>
    </row>
    <row r="338" spans="1:10" ht="16.5">
      <c r="A338" s="72"/>
      <c r="B338" s="72"/>
      <c r="C338" s="72"/>
      <c r="D338" s="72"/>
      <c r="E338" s="72"/>
      <c r="F338" s="72"/>
      <c r="G338" s="72"/>
      <c r="H338" s="72"/>
      <c r="I338" s="72"/>
      <c r="J338" s="72"/>
    </row>
    <row r="339" spans="1:10" ht="16.5">
      <c r="A339" s="72"/>
      <c r="B339" s="72"/>
      <c r="C339" s="72"/>
      <c r="D339" s="72"/>
      <c r="E339" s="72"/>
      <c r="F339" s="72"/>
      <c r="G339" s="72"/>
      <c r="H339" s="72"/>
      <c r="I339" s="72"/>
      <c r="J339" s="72"/>
    </row>
    <row r="340" spans="1:10" ht="16.5">
      <c r="A340" s="72"/>
      <c r="B340" s="72"/>
      <c r="C340" s="72"/>
      <c r="D340" s="72"/>
      <c r="E340" s="72"/>
      <c r="F340" s="72"/>
      <c r="G340" s="72"/>
      <c r="H340" s="72"/>
      <c r="I340" s="72"/>
      <c r="J340" s="72"/>
    </row>
    <row r="341" spans="1:10" ht="16.5">
      <c r="A341" s="72"/>
      <c r="B341" s="72"/>
      <c r="C341" s="72"/>
      <c r="D341" s="72"/>
      <c r="E341" s="72"/>
      <c r="F341" s="72"/>
      <c r="G341" s="72"/>
      <c r="H341" s="72"/>
      <c r="I341" s="72"/>
      <c r="J341" s="72"/>
    </row>
    <row r="342" spans="1:10" ht="16.5">
      <c r="A342" s="72"/>
      <c r="B342" s="72"/>
      <c r="C342" s="72"/>
      <c r="D342" s="72"/>
      <c r="E342" s="72"/>
      <c r="F342" s="72"/>
      <c r="G342" s="72"/>
      <c r="H342" s="72"/>
      <c r="I342" s="72"/>
      <c r="J342" s="72"/>
    </row>
    <row r="343" spans="1:10" ht="16.5">
      <c r="A343" s="72"/>
      <c r="B343" s="72"/>
      <c r="C343" s="72"/>
      <c r="D343" s="72"/>
      <c r="E343" s="72"/>
      <c r="F343" s="72"/>
      <c r="G343" s="72"/>
      <c r="H343" s="72"/>
      <c r="I343" s="72"/>
      <c r="J343" s="72"/>
    </row>
    <row r="344" spans="1:10" ht="16.5">
      <c r="A344" s="72"/>
      <c r="B344" s="72"/>
      <c r="C344" s="72"/>
      <c r="D344" s="72"/>
      <c r="E344" s="72"/>
      <c r="F344" s="72"/>
      <c r="G344" s="72"/>
      <c r="H344" s="72"/>
      <c r="I344" s="72"/>
      <c r="J344" s="72"/>
    </row>
    <row r="345" spans="1:10" ht="16.5">
      <c r="A345" s="72"/>
      <c r="B345" s="72"/>
      <c r="C345" s="72"/>
      <c r="D345" s="72"/>
      <c r="E345" s="72"/>
      <c r="F345" s="72"/>
      <c r="G345" s="72"/>
      <c r="H345" s="72"/>
      <c r="I345" s="72"/>
      <c r="J345" s="72"/>
    </row>
    <row r="346" spans="1:10" ht="16.5">
      <c r="A346" s="72"/>
      <c r="B346" s="72"/>
      <c r="C346" s="72"/>
      <c r="D346" s="72"/>
      <c r="E346" s="72"/>
      <c r="F346" s="72"/>
      <c r="G346" s="72"/>
      <c r="H346" s="72"/>
      <c r="I346" s="72"/>
      <c r="J346" s="72"/>
    </row>
    <row r="347" spans="1:10" ht="16.5">
      <c r="A347" s="72"/>
      <c r="B347" s="72"/>
      <c r="C347" s="72"/>
      <c r="D347" s="72"/>
      <c r="E347" s="72"/>
      <c r="F347" s="72"/>
      <c r="G347" s="72"/>
      <c r="H347" s="72"/>
      <c r="I347" s="72"/>
      <c r="J347" s="72"/>
    </row>
    <row r="348" spans="1:10" ht="16.5">
      <c r="A348" s="72"/>
      <c r="B348" s="72"/>
      <c r="C348" s="72"/>
      <c r="D348" s="72"/>
      <c r="E348" s="72"/>
      <c r="F348" s="72"/>
      <c r="G348" s="72"/>
      <c r="H348" s="72"/>
      <c r="I348" s="72"/>
      <c r="J348" s="72"/>
    </row>
    <row r="349" spans="1:10" ht="16.5">
      <c r="A349" s="72"/>
      <c r="B349" s="72"/>
      <c r="C349" s="72"/>
      <c r="D349" s="72"/>
      <c r="E349" s="72"/>
      <c r="F349" s="72"/>
      <c r="G349" s="72"/>
      <c r="H349" s="72"/>
      <c r="I349" s="72"/>
      <c r="J349" s="72"/>
    </row>
    <row r="350" spans="1:10" ht="16.5">
      <c r="A350" s="72"/>
      <c r="B350" s="72"/>
      <c r="C350" s="72"/>
      <c r="D350" s="72"/>
      <c r="E350" s="72"/>
      <c r="F350" s="72"/>
      <c r="G350" s="72"/>
      <c r="H350" s="72"/>
      <c r="I350" s="72"/>
      <c r="J350" s="72"/>
    </row>
    <row r="351" spans="1:10" ht="16.5">
      <c r="A351" s="72"/>
      <c r="B351" s="72"/>
      <c r="C351" s="72"/>
      <c r="D351" s="72"/>
      <c r="E351" s="72"/>
      <c r="F351" s="72"/>
      <c r="G351" s="72"/>
      <c r="H351" s="72"/>
      <c r="I351" s="72"/>
      <c r="J351" s="72"/>
    </row>
    <row r="352" spans="1:10" ht="16.5">
      <c r="A352" s="72"/>
      <c r="B352" s="72"/>
      <c r="C352" s="72"/>
      <c r="D352" s="72"/>
      <c r="E352" s="72"/>
      <c r="F352" s="72"/>
      <c r="G352" s="72"/>
      <c r="H352" s="72"/>
      <c r="I352" s="72"/>
      <c r="J352" s="72"/>
    </row>
    <row r="353" spans="1:10" ht="16.5">
      <c r="A353" s="72"/>
      <c r="B353" s="72"/>
      <c r="C353" s="72"/>
      <c r="D353" s="72"/>
      <c r="E353" s="72"/>
      <c r="F353" s="72"/>
      <c r="G353" s="72"/>
      <c r="H353" s="72"/>
      <c r="I353" s="72"/>
      <c r="J353" s="72"/>
    </row>
    <row r="354" spans="1:10" ht="16.5">
      <c r="A354" s="72"/>
      <c r="B354" s="72"/>
      <c r="C354" s="72"/>
      <c r="D354" s="72"/>
      <c r="E354" s="72"/>
      <c r="F354" s="72"/>
      <c r="G354" s="72"/>
      <c r="H354" s="72"/>
      <c r="I354" s="72"/>
      <c r="J354" s="72"/>
    </row>
    <row r="355" spans="1:10" ht="16.5">
      <c r="A355" s="72"/>
      <c r="B355" s="72"/>
      <c r="C355" s="72"/>
      <c r="D355" s="72"/>
      <c r="E355" s="72"/>
      <c r="F355" s="72"/>
      <c r="G355" s="72"/>
      <c r="H355" s="72"/>
      <c r="I355" s="72"/>
      <c r="J355" s="72"/>
    </row>
    <row r="356" spans="1:10" ht="16.5">
      <c r="A356" s="72"/>
      <c r="B356" s="72"/>
      <c r="C356" s="72"/>
      <c r="D356" s="72"/>
      <c r="E356" s="72"/>
      <c r="F356" s="72"/>
      <c r="G356" s="72"/>
      <c r="H356" s="72"/>
      <c r="I356" s="72"/>
      <c r="J356" s="72"/>
    </row>
    <row r="357" spans="1:10" ht="16.5">
      <c r="A357" s="72"/>
      <c r="B357" s="72"/>
      <c r="C357" s="72"/>
      <c r="D357" s="72"/>
      <c r="E357" s="72"/>
      <c r="F357" s="72"/>
      <c r="G357" s="72"/>
      <c r="H357" s="72"/>
      <c r="I357" s="72"/>
      <c r="J357" s="72"/>
    </row>
    <row r="358" spans="1:10" ht="16.5">
      <c r="A358" s="72"/>
      <c r="B358" s="72"/>
      <c r="C358" s="72"/>
      <c r="D358" s="72"/>
      <c r="E358" s="72"/>
      <c r="F358" s="72"/>
      <c r="G358" s="72"/>
      <c r="H358" s="72"/>
      <c r="I358" s="72"/>
      <c r="J358" s="72"/>
    </row>
    <row r="359" spans="1:10" ht="16.5">
      <c r="A359" s="72"/>
      <c r="B359" s="72"/>
      <c r="C359" s="72"/>
      <c r="D359" s="72"/>
      <c r="E359" s="72"/>
      <c r="F359" s="72"/>
      <c r="G359" s="72"/>
      <c r="H359" s="72"/>
      <c r="I359" s="72"/>
      <c r="J359" s="72"/>
    </row>
    <row r="360" spans="1:10" ht="16.5">
      <c r="A360" s="72"/>
      <c r="B360" s="72"/>
      <c r="C360" s="72"/>
      <c r="D360" s="72"/>
      <c r="E360" s="72"/>
      <c r="F360" s="72"/>
      <c r="G360" s="72"/>
      <c r="H360" s="72"/>
      <c r="I360" s="72"/>
      <c r="J360" s="72"/>
    </row>
    <row r="361" spans="1:10" ht="16.5">
      <c r="A361" s="72"/>
      <c r="B361" s="72"/>
      <c r="C361" s="72"/>
      <c r="D361" s="72"/>
      <c r="E361" s="72"/>
      <c r="F361" s="72"/>
      <c r="G361" s="72"/>
      <c r="H361" s="72"/>
      <c r="I361" s="72"/>
      <c r="J361" s="72"/>
    </row>
    <row r="362" spans="1:10" ht="16.5">
      <c r="A362" s="72"/>
      <c r="B362" s="72"/>
      <c r="C362" s="72"/>
      <c r="D362" s="72"/>
      <c r="E362" s="72"/>
      <c r="F362" s="72"/>
      <c r="G362" s="72"/>
      <c r="H362" s="72"/>
      <c r="I362" s="72"/>
      <c r="J362" s="72"/>
    </row>
    <row r="363" spans="1:10" ht="16.5">
      <c r="A363" s="72"/>
      <c r="B363" s="72"/>
      <c r="C363" s="72"/>
      <c r="D363" s="72"/>
      <c r="E363" s="72"/>
      <c r="F363" s="72"/>
      <c r="G363" s="72"/>
      <c r="H363" s="72"/>
      <c r="I363" s="72"/>
      <c r="J363" s="72"/>
    </row>
    <row r="364" spans="1:10" ht="16.5">
      <c r="A364" s="72"/>
      <c r="B364" s="72"/>
      <c r="C364" s="72"/>
      <c r="D364" s="72"/>
      <c r="E364" s="72"/>
      <c r="F364" s="72"/>
      <c r="G364" s="72"/>
      <c r="H364" s="72"/>
      <c r="I364" s="72"/>
      <c r="J364" s="72"/>
    </row>
    <row r="365" spans="1:10" ht="16.5">
      <c r="A365" s="72"/>
      <c r="B365" s="72"/>
      <c r="C365" s="72"/>
      <c r="D365" s="72"/>
      <c r="E365" s="72"/>
      <c r="F365" s="72"/>
      <c r="G365" s="72"/>
      <c r="H365" s="72"/>
      <c r="I365" s="72"/>
      <c r="J365" s="72"/>
    </row>
    <row r="366" spans="1:10" ht="16.5">
      <c r="A366" s="72"/>
      <c r="B366" s="72"/>
      <c r="C366" s="72"/>
      <c r="D366" s="72"/>
      <c r="E366" s="72"/>
      <c r="F366" s="72"/>
      <c r="G366" s="72"/>
      <c r="H366" s="72"/>
      <c r="I366" s="72"/>
      <c r="J366" s="72"/>
    </row>
    <row r="367" spans="1:10" ht="16.5">
      <c r="A367" s="72"/>
      <c r="B367" s="72"/>
      <c r="C367" s="72"/>
      <c r="D367" s="72"/>
      <c r="E367" s="72"/>
      <c r="F367" s="72"/>
      <c r="G367" s="72"/>
      <c r="H367" s="72"/>
      <c r="I367" s="72"/>
      <c r="J367" s="72"/>
    </row>
    <row r="368" spans="1:10" ht="16.5">
      <c r="A368" s="72"/>
      <c r="B368" s="72"/>
      <c r="C368" s="72"/>
      <c r="D368" s="72"/>
      <c r="E368" s="72"/>
      <c r="F368" s="72"/>
      <c r="G368" s="72"/>
      <c r="H368" s="72"/>
      <c r="I368" s="72"/>
      <c r="J368" s="72"/>
    </row>
    <row r="369" spans="1:10" ht="16.5">
      <c r="A369" s="72"/>
      <c r="B369" s="72"/>
      <c r="C369" s="72"/>
      <c r="D369" s="72"/>
      <c r="E369" s="72"/>
      <c r="F369" s="72"/>
      <c r="G369" s="72"/>
      <c r="H369" s="72"/>
      <c r="I369" s="72"/>
      <c r="J369" s="72"/>
    </row>
    <row r="370" spans="1:10" ht="16.5">
      <c r="A370" s="72"/>
      <c r="B370" s="72"/>
      <c r="C370" s="72"/>
      <c r="D370" s="72"/>
      <c r="E370" s="72"/>
      <c r="F370" s="72"/>
      <c r="G370" s="72"/>
      <c r="H370" s="72"/>
      <c r="I370" s="72"/>
      <c r="J370" s="72"/>
    </row>
    <row r="371" spans="1:10" ht="16.5">
      <c r="A371" s="72"/>
      <c r="B371" s="72"/>
      <c r="C371" s="72"/>
      <c r="D371" s="72"/>
      <c r="E371" s="72"/>
      <c r="F371" s="72"/>
      <c r="G371" s="72"/>
      <c r="H371" s="72"/>
      <c r="I371" s="72"/>
      <c r="J371" s="72"/>
    </row>
    <row r="372" spans="1:10" ht="16.5">
      <c r="A372" s="72"/>
      <c r="B372" s="72"/>
      <c r="C372" s="72"/>
      <c r="D372" s="72"/>
      <c r="E372" s="72"/>
      <c r="F372" s="72"/>
      <c r="G372" s="72"/>
      <c r="H372" s="72"/>
      <c r="I372" s="72"/>
      <c r="J372" s="72"/>
    </row>
    <row r="373" spans="1:10" ht="16.5">
      <c r="A373" s="72"/>
      <c r="B373" s="72"/>
      <c r="C373" s="72"/>
      <c r="D373" s="72"/>
      <c r="E373" s="72"/>
      <c r="F373" s="72"/>
      <c r="G373" s="72"/>
      <c r="H373" s="72"/>
      <c r="I373" s="72"/>
      <c r="J373" s="72"/>
    </row>
    <row r="374" spans="1:10" ht="16.5">
      <c r="A374" s="72"/>
      <c r="B374" s="72"/>
      <c r="C374" s="72"/>
      <c r="D374" s="72"/>
      <c r="E374" s="72"/>
      <c r="F374" s="72"/>
      <c r="G374" s="72"/>
      <c r="H374" s="72"/>
      <c r="I374" s="72"/>
      <c r="J374" s="72"/>
    </row>
    <row r="375" spans="1:10" ht="16.5">
      <c r="A375" s="72"/>
      <c r="B375" s="72"/>
      <c r="C375" s="72"/>
      <c r="D375" s="72"/>
      <c r="E375" s="72"/>
      <c r="F375" s="72"/>
      <c r="G375" s="72"/>
      <c r="H375" s="72"/>
      <c r="I375" s="72"/>
      <c r="J375" s="72"/>
    </row>
    <row r="376" spans="1:10" ht="16.5">
      <c r="A376" s="72"/>
      <c r="B376" s="72"/>
      <c r="C376" s="72"/>
      <c r="D376" s="72"/>
      <c r="E376" s="72"/>
      <c r="F376" s="72"/>
      <c r="G376" s="72"/>
      <c r="H376" s="72"/>
      <c r="I376" s="72"/>
      <c r="J376" s="72"/>
    </row>
    <row r="377" spans="1:10" ht="16.5">
      <c r="A377" s="72"/>
      <c r="B377" s="72"/>
      <c r="C377" s="72"/>
      <c r="D377" s="72"/>
      <c r="E377" s="72"/>
      <c r="F377" s="72"/>
      <c r="G377" s="72"/>
      <c r="H377" s="72"/>
      <c r="I377" s="72"/>
      <c r="J377" s="72"/>
    </row>
    <row r="378" spans="1:10" ht="16.5">
      <c r="A378" s="72"/>
      <c r="B378" s="72"/>
      <c r="C378" s="72"/>
      <c r="D378" s="72"/>
      <c r="E378" s="72"/>
      <c r="F378" s="72"/>
      <c r="G378" s="72"/>
      <c r="H378" s="72"/>
      <c r="I378" s="72"/>
      <c r="J378" s="72"/>
    </row>
    <row r="379" spans="1:10" ht="16.5">
      <c r="A379" s="72"/>
      <c r="B379" s="72"/>
      <c r="C379" s="72"/>
      <c r="D379" s="72"/>
      <c r="E379" s="72"/>
      <c r="F379" s="72"/>
      <c r="G379" s="72"/>
      <c r="H379" s="72"/>
      <c r="I379" s="72"/>
      <c r="J379" s="72"/>
    </row>
    <row r="380" spans="1:10" ht="16.5">
      <c r="A380" s="72"/>
      <c r="B380" s="72"/>
      <c r="C380" s="72"/>
      <c r="D380" s="72"/>
      <c r="E380" s="72"/>
      <c r="F380" s="72"/>
      <c r="G380" s="72"/>
      <c r="H380" s="72"/>
      <c r="I380" s="72"/>
      <c r="J380" s="72"/>
    </row>
    <row r="381" spans="1:10" ht="16.5">
      <c r="A381" s="72"/>
      <c r="B381" s="72"/>
      <c r="C381" s="72"/>
      <c r="D381" s="72"/>
      <c r="E381" s="72"/>
      <c r="F381" s="72"/>
      <c r="G381" s="72"/>
      <c r="H381" s="72"/>
      <c r="I381" s="72"/>
      <c r="J381" s="72"/>
    </row>
    <row r="382" spans="1:10" ht="16.5">
      <c r="A382" s="72"/>
      <c r="B382" s="72"/>
      <c r="C382" s="72"/>
      <c r="D382" s="72"/>
      <c r="E382" s="72"/>
      <c r="F382" s="72"/>
      <c r="G382" s="72"/>
      <c r="H382" s="72"/>
      <c r="I382" s="72"/>
      <c r="J382" s="72"/>
    </row>
    <row r="383" spans="1:10" ht="16.5">
      <c r="A383" s="72"/>
      <c r="B383" s="72"/>
      <c r="C383" s="72"/>
      <c r="D383" s="72"/>
      <c r="E383" s="72"/>
      <c r="F383" s="72"/>
      <c r="G383" s="72"/>
      <c r="H383" s="72"/>
      <c r="I383" s="72"/>
      <c r="J383" s="72"/>
    </row>
    <row r="384" spans="1:10" ht="16.5">
      <c r="A384" s="72"/>
      <c r="B384" s="72"/>
      <c r="C384" s="72"/>
      <c r="D384" s="72"/>
      <c r="E384" s="72"/>
      <c r="F384" s="72"/>
      <c r="G384" s="72"/>
      <c r="H384" s="72"/>
      <c r="I384" s="72"/>
      <c r="J384" s="72"/>
    </row>
    <row r="385" spans="1:10" ht="16.5">
      <c r="A385" s="72"/>
      <c r="B385" s="72"/>
      <c r="C385" s="72"/>
      <c r="D385" s="72"/>
      <c r="E385" s="72"/>
      <c r="F385" s="72"/>
      <c r="G385" s="72"/>
      <c r="H385" s="72"/>
      <c r="I385" s="72"/>
      <c r="J385" s="72"/>
    </row>
    <row r="386" spans="1:10" ht="16.5">
      <c r="A386" s="72"/>
      <c r="B386" s="72"/>
      <c r="C386" s="72"/>
      <c r="D386" s="72"/>
      <c r="E386" s="72"/>
      <c r="F386" s="72"/>
      <c r="G386" s="72"/>
      <c r="H386" s="72"/>
      <c r="I386" s="72"/>
      <c r="J386" s="72"/>
    </row>
    <row r="387" spans="1:10" ht="16.5">
      <c r="A387" s="72"/>
      <c r="B387" s="72"/>
      <c r="C387" s="72"/>
      <c r="D387" s="72"/>
      <c r="E387" s="72"/>
      <c r="F387" s="72"/>
      <c r="G387" s="72"/>
      <c r="H387" s="72"/>
      <c r="I387" s="72"/>
      <c r="J387" s="72"/>
    </row>
    <row r="388" spans="1:10" ht="16.5">
      <c r="A388" s="72"/>
      <c r="B388" s="72"/>
      <c r="C388" s="72"/>
      <c r="D388" s="72"/>
      <c r="E388" s="72"/>
      <c r="F388" s="72"/>
      <c r="G388" s="72"/>
      <c r="H388" s="72"/>
      <c r="I388" s="72"/>
      <c r="J388" s="72"/>
    </row>
    <row r="389" spans="1:10" ht="16.5">
      <c r="A389" s="72"/>
      <c r="B389" s="72"/>
      <c r="C389" s="72"/>
      <c r="D389" s="72"/>
      <c r="E389" s="72"/>
      <c r="F389" s="72"/>
      <c r="G389" s="72"/>
      <c r="H389" s="72"/>
      <c r="I389" s="72"/>
      <c r="J389" s="72"/>
    </row>
    <row r="390" spans="1:10" ht="16.5">
      <c r="A390" s="72"/>
      <c r="B390" s="72"/>
      <c r="C390" s="72"/>
      <c r="D390" s="72"/>
      <c r="E390" s="72"/>
      <c r="F390" s="72"/>
      <c r="G390" s="72"/>
      <c r="H390" s="72"/>
      <c r="I390" s="72"/>
      <c r="J390" s="72"/>
    </row>
    <row r="391" spans="1:10" ht="16.5">
      <c r="A391" s="72"/>
      <c r="B391" s="72"/>
      <c r="C391" s="72"/>
      <c r="D391" s="72"/>
      <c r="E391" s="72"/>
      <c r="F391" s="72"/>
      <c r="G391" s="72"/>
      <c r="H391" s="72"/>
      <c r="I391" s="72"/>
      <c r="J391" s="72"/>
    </row>
    <row r="392" spans="1:10" ht="16.5">
      <c r="A392" s="72"/>
      <c r="B392" s="72"/>
      <c r="C392" s="72"/>
      <c r="D392" s="72"/>
      <c r="E392" s="72"/>
      <c r="F392" s="72"/>
      <c r="G392" s="72"/>
      <c r="H392" s="72"/>
      <c r="I392" s="72"/>
      <c r="J392" s="72"/>
    </row>
    <row r="393" spans="1:10" ht="16.5">
      <c r="A393" s="72"/>
      <c r="B393" s="72"/>
      <c r="C393" s="72"/>
      <c r="D393" s="72"/>
      <c r="E393" s="72"/>
      <c r="F393" s="72"/>
      <c r="G393" s="72"/>
      <c r="H393" s="72"/>
      <c r="I393" s="72"/>
      <c r="J393" s="72"/>
    </row>
    <row r="394" spans="1:10" ht="16.5">
      <c r="A394" s="72"/>
      <c r="B394" s="72"/>
      <c r="C394" s="72"/>
      <c r="D394" s="72"/>
      <c r="E394" s="72"/>
      <c r="F394" s="72"/>
      <c r="G394" s="72"/>
      <c r="H394" s="72"/>
      <c r="I394" s="72"/>
      <c r="J394" s="72"/>
    </row>
    <row r="395" spans="1:10" ht="16.5">
      <c r="A395" s="72"/>
      <c r="B395" s="72"/>
      <c r="C395" s="72"/>
      <c r="D395" s="72"/>
      <c r="E395" s="72"/>
      <c r="F395" s="72"/>
      <c r="G395" s="72"/>
      <c r="H395" s="72"/>
      <c r="I395" s="72"/>
      <c r="J395" s="72"/>
    </row>
    <row r="396" spans="1:10" ht="16.5">
      <c r="A396" s="72"/>
      <c r="B396" s="72"/>
      <c r="C396" s="72"/>
      <c r="D396" s="72"/>
      <c r="E396" s="72"/>
      <c r="F396" s="72"/>
      <c r="G396" s="72"/>
      <c r="H396" s="72"/>
      <c r="I396" s="72"/>
      <c r="J396" s="72"/>
    </row>
    <row r="397" spans="1:10" ht="16.5">
      <c r="A397" s="72"/>
      <c r="B397" s="72"/>
      <c r="C397" s="72"/>
      <c r="D397" s="72"/>
      <c r="E397" s="72"/>
      <c r="F397" s="72"/>
      <c r="G397" s="72"/>
      <c r="H397" s="72"/>
      <c r="I397" s="72"/>
      <c r="J397" s="72"/>
    </row>
    <row r="398" spans="1:10" ht="16.5">
      <c r="A398" s="72"/>
      <c r="B398" s="72"/>
      <c r="C398" s="72"/>
      <c r="D398" s="72"/>
      <c r="E398" s="72"/>
      <c r="F398" s="72"/>
      <c r="G398" s="72"/>
      <c r="H398" s="72"/>
      <c r="I398" s="72"/>
      <c r="J398" s="72"/>
    </row>
    <row r="399" spans="1:10" ht="16.5">
      <c r="A399" s="72"/>
      <c r="B399" s="72"/>
      <c r="C399" s="72"/>
      <c r="D399" s="72"/>
      <c r="E399" s="72"/>
      <c r="F399" s="72"/>
      <c r="G399" s="72"/>
      <c r="H399" s="72"/>
      <c r="I399" s="72"/>
      <c r="J399" s="72"/>
    </row>
    <row r="400" spans="1:10" ht="16.5">
      <c r="A400" s="72"/>
      <c r="B400" s="72"/>
      <c r="C400" s="72"/>
      <c r="D400" s="72"/>
      <c r="E400" s="72"/>
      <c r="F400" s="72"/>
      <c r="G400" s="72"/>
      <c r="H400" s="72"/>
      <c r="I400" s="72"/>
      <c r="J400" s="72"/>
    </row>
    <row r="401" spans="1:10" ht="16.5">
      <c r="A401" s="72"/>
      <c r="B401" s="72"/>
      <c r="C401" s="72"/>
      <c r="D401" s="72"/>
      <c r="E401" s="72"/>
      <c r="F401" s="72"/>
      <c r="G401" s="72"/>
      <c r="H401" s="72"/>
      <c r="I401" s="72"/>
      <c r="J401" s="72"/>
    </row>
    <row r="402" spans="1:10" ht="16.5">
      <c r="A402" s="72"/>
      <c r="B402" s="72"/>
      <c r="C402" s="72"/>
      <c r="D402" s="72"/>
      <c r="E402" s="72"/>
      <c r="F402" s="72"/>
      <c r="G402" s="72"/>
      <c r="H402" s="72"/>
      <c r="I402" s="72"/>
      <c r="J402" s="72"/>
    </row>
    <row r="403" spans="1:10" ht="16.5">
      <c r="A403" s="72"/>
      <c r="B403" s="72"/>
      <c r="C403" s="72"/>
      <c r="D403" s="72"/>
      <c r="E403" s="72"/>
      <c r="F403" s="72"/>
      <c r="G403" s="72"/>
      <c r="H403" s="72"/>
      <c r="I403" s="72"/>
      <c r="J403" s="72"/>
    </row>
    <row r="404" spans="1:10" ht="16.5">
      <c r="A404" s="72"/>
      <c r="B404" s="72"/>
      <c r="C404" s="72"/>
      <c r="D404" s="72"/>
      <c r="E404" s="72"/>
      <c r="F404" s="72"/>
      <c r="G404" s="72"/>
      <c r="H404" s="72"/>
      <c r="I404" s="72"/>
      <c r="J404" s="72"/>
    </row>
    <row r="405" spans="1:10" ht="16.5">
      <c r="A405" s="72"/>
      <c r="B405" s="72"/>
      <c r="C405" s="72"/>
      <c r="D405" s="72"/>
      <c r="E405" s="72"/>
      <c r="F405" s="72"/>
      <c r="G405" s="72"/>
      <c r="H405" s="72"/>
      <c r="I405" s="72"/>
      <c r="J405" s="72"/>
    </row>
    <row r="406" spans="1:10" ht="16.5">
      <c r="A406" s="72"/>
      <c r="B406" s="72"/>
      <c r="C406" s="72"/>
      <c r="D406" s="72"/>
      <c r="E406" s="72"/>
      <c r="F406" s="72"/>
      <c r="G406" s="72"/>
      <c r="H406" s="72"/>
      <c r="I406" s="72"/>
      <c r="J406" s="72"/>
    </row>
    <row r="407" spans="1:10" ht="16.5">
      <c r="A407" s="72"/>
      <c r="B407" s="72"/>
      <c r="C407" s="72"/>
      <c r="D407" s="72"/>
      <c r="E407" s="72"/>
      <c r="F407" s="72"/>
      <c r="G407" s="72"/>
      <c r="H407" s="72"/>
      <c r="I407" s="72"/>
      <c r="J407" s="72"/>
    </row>
    <row r="408" spans="1:10" ht="16.5">
      <c r="A408" s="72"/>
      <c r="B408" s="72"/>
      <c r="C408" s="72"/>
      <c r="D408" s="72"/>
      <c r="E408" s="72"/>
      <c r="F408" s="72"/>
      <c r="G408" s="72"/>
      <c r="H408" s="72"/>
      <c r="I408" s="72"/>
      <c r="J408" s="72"/>
    </row>
    <row r="409" spans="1:10" ht="16.5">
      <c r="A409" s="72"/>
      <c r="B409" s="72"/>
      <c r="C409" s="72"/>
      <c r="D409" s="72"/>
      <c r="E409" s="72"/>
      <c r="F409" s="72"/>
      <c r="G409" s="72"/>
      <c r="H409" s="72"/>
      <c r="I409" s="72"/>
      <c r="J409" s="72"/>
    </row>
    <row r="410" spans="1:10" ht="16.5">
      <c r="A410" s="72"/>
      <c r="B410" s="72"/>
      <c r="C410" s="72"/>
      <c r="D410" s="72"/>
      <c r="E410" s="72"/>
      <c r="F410" s="72"/>
      <c r="G410" s="72"/>
      <c r="H410" s="72"/>
      <c r="I410" s="72"/>
      <c r="J410" s="72"/>
    </row>
    <row r="411" spans="1:10" ht="16.5">
      <c r="A411" s="72"/>
      <c r="B411" s="72"/>
      <c r="C411" s="72"/>
      <c r="D411" s="72"/>
      <c r="E411" s="72"/>
      <c r="F411" s="72"/>
      <c r="G411" s="72"/>
      <c r="H411" s="72"/>
      <c r="I411" s="72"/>
      <c r="J411" s="72"/>
    </row>
    <row r="412" spans="1:10" ht="16.5">
      <c r="A412" s="72"/>
      <c r="B412" s="72"/>
      <c r="C412" s="72"/>
      <c r="D412" s="72"/>
      <c r="E412" s="72"/>
      <c r="F412" s="72"/>
      <c r="G412" s="72"/>
      <c r="H412" s="72"/>
      <c r="I412" s="72"/>
      <c r="J412" s="72"/>
    </row>
    <row r="413" spans="1:10" ht="16.5">
      <c r="A413" s="72"/>
      <c r="B413" s="72"/>
      <c r="C413" s="72"/>
      <c r="D413" s="72"/>
      <c r="E413" s="72"/>
      <c r="F413" s="72"/>
      <c r="G413" s="72"/>
      <c r="H413" s="72"/>
      <c r="I413" s="72"/>
      <c r="J413" s="72"/>
    </row>
    <row r="414" spans="1:10" ht="16.5">
      <c r="A414" s="72"/>
      <c r="B414" s="72"/>
      <c r="C414" s="72"/>
      <c r="D414" s="72"/>
      <c r="E414" s="72"/>
      <c r="F414" s="72"/>
      <c r="G414" s="72"/>
      <c r="H414" s="72"/>
      <c r="I414" s="72"/>
      <c r="J414" s="72"/>
    </row>
    <row r="415" spans="1:10" ht="16.5">
      <c r="A415" s="72"/>
      <c r="B415" s="72"/>
      <c r="C415" s="72"/>
      <c r="D415" s="72"/>
      <c r="E415" s="72"/>
      <c r="F415" s="72"/>
      <c r="G415" s="72"/>
      <c r="H415" s="72"/>
      <c r="I415" s="72"/>
      <c r="J415" s="72"/>
    </row>
    <row r="416" spans="1:10" ht="16.5">
      <c r="A416" s="72"/>
      <c r="B416" s="72"/>
      <c r="C416" s="72"/>
      <c r="D416" s="72"/>
      <c r="E416" s="72"/>
      <c r="F416" s="72"/>
      <c r="G416" s="72"/>
      <c r="H416" s="72"/>
      <c r="I416" s="72"/>
      <c r="J416" s="72"/>
    </row>
    <row r="417" spans="1:10" ht="16.5">
      <c r="A417" s="72"/>
      <c r="B417" s="72"/>
      <c r="C417" s="72"/>
      <c r="D417" s="72"/>
      <c r="E417" s="72"/>
      <c r="F417" s="72"/>
      <c r="G417" s="72"/>
      <c r="H417" s="72"/>
      <c r="I417" s="72"/>
      <c r="J417" s="72"/>
    </row>
    <row r="418" spans="1:10" ht="16.5">
      <c r="A418" s="72"/>
      <c r="B418" s="72"/>
      <c r="C418" s="72"/>
      <c r="D418" s="72"/>
      <c r="E418" s="72"/>
      <c r="F418" s="72"/>
      <c r="G418" s="72"/>
      <c r="H418" s="72"/>
      <c r="I418" s="72"/>
      <c r="J418" s="72"/>
    </row>
    <row r="419" spans="1:10" ht="16.5">
      <c r="A419" s="72"/>
      <c r="B419" s="72"/>
      <c r="C419" s="72"/>
      <c r="D419" s="72"/>
      <c r="E419" s="72"/>
      <c r="F419" s="72"/>
      <c r="G419" s="72"/>
      <c r="H419" s="72"/>
      <c r="I419" s="72"/>
      <c r="J419" s="72"/>
    </row>
    <row r="420" spans="1:10" ht="16.5">
      <c r="A420" s="72"/>
      <c r="B420" s="72"/>
      <c r="C420" s="72"/>
      <c r="D420" s="72"/>
      <c r="E420" s="72"/>
      <c r="F420" s="72"/>
      <c r="G420" s="72"/>
      <c r="H420" s="72"/>
      <c r="I420" s="72"/>
      <c r="J420" s="72"/>
    </row>
    <row r="421" spans="1:10" ht="16.5">
      <c r="A421" s="72"/>
      <c r="B421" s="72"/>
      <c r="C421" s="72"/>
      <c r="D421" s="72"/>
      <c r="E421" s="72"/>
      <c r="F421" s="72"/>
      <c r="G421" s="72"/>
      <c r="H421" s="72"/>
      <c r="I421" s="72"/>
      <c r="J421" s="72"/>
    </row>
    <row r="422" spans="1:10" ht="16.5">
      <c r="A422" s="72"/>
      <c r="B422" s="72"/>
      <c r="C422" s="72"/>
      <c r="D422" s="72"/>
      <c r="E422" s="72"/>
      <c r="F422" s="72"/>
      <c r="G422" s="72"/>
      <c r="H422" s="72"/>
      <c r="I422" s="72"/>
      <c r="J422" s="72"/>
    </row>
    <row r="423" spans="1:10" ht="16.5">
      <c r="A423" s="72"/>
      <c r="B423" s="72"/>
      <c r="C423" s="72"/>
      <c r="D423" s="72"/>
      <c r="E423" s="72"/>
      <c r="F423" s="72"/>
      <c r="G423" s="72"/>
      <c r="H423" s="72"/>
      <c r="I423" s="72"/>
      <c r="J423" s="72"/>
    </row>
    <row r="424" spans="1:10" ht="16.5">
      <c r="A424" s="72"/>
      <c r="B424" s="72"/>
      <c r="C424" s="72"/>
      <c r="D424" s="72"/>
      <c r="E424" s="72"/>
      <c r="F424" s="72"/>
      <c r="G424" s="72"/>
      <c r="H424" s="72"/>
      <c r="I424" s="72"/>
      <c r="J424" s="72"/>
    </row>
    <row r="425" spans="1:10" ht="16.5">
      <c r="A425" s="72"/>
      <c r="B425" s="72"/>
      <c r="C425" s="72"/>
      <c r="D425" s="72"/>
      <c r="E425" s="72"/>
      <c r="F425" s="72"/>
      <c r="G425" s="72"/>
      <c r="H425" s="72"/>
      <c r="I425" s="72"/>
      <c r="J425" s="72"/>
    </row>
    <row r="426" spans="1:10" ht="16.5">
      <c r="A426" s="72"/>
      <c r="B426" s="72"/>
      <c r="C426" s="72"/>
      <c r="D426" s="72"/>
      <c r="E426" s="72"/>
      <c r="F426" s="72"/>
      <c r="G426" s="72"/>
      <c r="H426" s="72"/>
      <c r="I426" s="72"/>
      <c r="J426" s="72"/>
    </row>
    <row r="427" spans="1:10" ht="16.5">
      <c r="A427" s="72"/>
      <c r="B427" s="72"/>
      <c r="C427" s="72"/>
      <c r="D427" s="72"/>
      <c r="E427" s="72"/>
      <c r="F427" s="72"/>
      <c r="G427" s="72"/>
      <c r="H427" s="72"/>
      <c r="I427" s="72"/>
      <c r="J427" s="72"/>
    </row>
    <row r="428" spans="1:10" ht="16.5">
      <c r="A428" s="72"/>
      <c r="B428" s="72"/>
      <c r="C428" s="72"/>
      <c r="D428" s="72"/>
      <c r="E428" s="72"/>
      <c r="F428" s="72"/>
      <c r="G428" s="72"/>
      <c r="H428" s="72"/>
      <c r="I428" s="72"/>
      <c r="J428" s="72"/>
    </row>
    <row r="429" spans="1:10" ht="16.5">
      <c r="A429" s="72"/>
      <c r="B429" s="72"/>
      <c r="C429" s="72"/>
      <c r="D429" s="72"/>
      <c r="E429" s="72"/>
      <c r="F429" s="72"/>
      <c r="G429" s="72"/>
      <c r="H429" s="72"/>
      <c r="I429" s="72"/>
      <c r="J429" s="72"/>
    </row>
    <row r="430" spans="1:10" ht="16.5">
      <c r="A430" s="72"/>
      <c r="B430" s="72"/>
      <c r="C430" s="72"/>
      <c r="D430" s="72"/>
      <c r="E430" s="72"/>
      <c r="F430" s="72"/>
      <c r="G430" s="72"/>
      <c r="H430" s="72"/>
      <c r="I430" s="72"/>
      <c r="J430" s="72"/>
    </row>
    <row r="431" spans="1:10" ht="16.5">
      <c r="A431" s="72"/>
      <c r="B431" s="72"/>
      <c r="C431" s="72"/>
      <c r="D431" s="72"/>
      <c r="E431" s="72"/>
      <c r="F431" s="72"/>
      <c r="G431" s="72"/>
      <c r="H431" s="72"/>
      <c r="I431" s="72"/>
      <c r="J431" s="72"/>
    </row>
    <row r="432" spans="1:10" ht="16.5">
      <c r="A432" s="72"/>
      <c r="B432" s="72"/>
      <c r="C432" s="72"/>
      <c r="D432" s="72"/>
      <c r="E432" s="72"/>
      <c r="F432" s="72"/>
      <c r="G432" s="72"/>
      <c r="H432" s="72"/>
      <c r="I432" s="72"/>
      <c r="J432" s="72"/>
    </row>
    <row r="433" spans="1:10" ht="16.5">
      <c r="A433" s="72"/>
      <c r="B433" s="72"/>
      <c r="C433" s="72"/>
      <c r="D433" s="72"/>
      <c r="E433" s="72"/>
      <c r="F433" s="72"/>
      <c r="G433" s="72"/>
      <c r="H433" s="72"/>
      <c r="I433" s="72"/>
      <c r="J433" s="72"/>
    </row>
    <row r="434" spans="1:10" ht="16.5">
      <c r="A434" s="72"/>
      <c r="B434" s="72"/>
      <c r="C434" s="72"/>
      <c r="D434" s="72"/>
      <c r="E434" s="72"/>
      <c r="F434" s="72"/>
      <c r="G434" s="72"/>
      <c r="H434" s="72"/>
      <c r="I434" s="72"/>
      <c r="J434" s="72"/>
    </row>
    <row r="435" spans="1:10" ht="16.5">
      <c r="A435" s="72"/>
      <c r="B435" s="72"/>
      <c r="C435" s="72"/>
      <c r="D435" s="72"/>
      <c r="E435" s="72"/>
      <c r="F435" s="72"/>
      <c r="G435" s="72"/>
      <c r="H435" s="72"/>
      <c r="I435" s="72"/>
      <c r="J435" s="72"/>
    </row>
    <row r="436" spans="1:10" ht="16.5">
      <c r="A436" s="72"/>
      <c r="B436" s="72"/>
      <c r="C436" s="72"/>
      <c r="D436" s="72"/>
      <c r="E436" s="72"/>
      <c r="F436" s="72"/>
      <c r="G436" s="72"/>
      <c r="H436" s="72"/>
      <c r="I436" s="72"/>
      <c r="J436" s="72"/>
    </row>
    <row r="437" spans="1:10" ht="16.5">
      <c r="A437" s="72"/>
      <c r="B437" s="72"/>
      <c r="C437" s="72"/>
      <c r="D437" s="72"/>
      <c r="E437" s="72"/>
      <c r="F437" s="72"/>
      <c r="G437" s="72"/>
      <c r="H437" s="72"/>
      <c r="I437" s="72"/>
      <c r="J437" s="72"/>
    </row>
    <row r="438" spans="1:10" ht="16.5">
      <c r="A438" s="72"/>
      <c r="B438" s="72"/>
      <c r="C438" s="72"/>
      <c r="D438" s="72"/>
      <c r="E438" s="72"/>
      <c r="F438" s="72"/>
      <c r="G438" s="72"/>
      <c r="H438" s="72"/>
      <c r="I438" s="72"/>
      <c r="J438" s="72"/>
    </row>
    <row r="439" spans="1:10" ht="16.5">
      <c r="A439" s="72"/>
      <c r="B439" s="72"/>
      <c r="C439" s="72"/>
      <c r="D439" s="72"/>
      <c r="E439" s="72"/>
      <c r="F439" s="72"/>
      <c r="G439" s="72"/>
      <c r="H439" s="72"/>
      <c r="I439" s="72"/>
      <c r="J439" s="72"/>
    </row>
    <row r="440" spans="1:10" ht="16.5">
      <c r="A440" s="72"/>
      <c r="B440" s="72"/>
      <c r="C440" s="72"/>
      <c r="D440" s="72"/>
      <c r="E440" s="72"/>
      <c r="F440" s="72"/>
      <c r="G440" s="72"/>
      <c r="H440" s="72"/>
      <c r="I440" s="72"/>
      <c r="J440" s="72"/>
    </row>
    <row r="441" spans="1:10" ht="16.5">
      <c r="A441" s="72"/>
      <c r="B441" s="72"/>
      <c r="C441" s="72"/>
      <c r="D441" s="72"/>
      <c r="E441" s="72"/>
      <c r="F441" s="72"/>
      <c r="G441" s="72"/>
      <c r="H441" s="72"/>
      <c r="I441" s="72"/>
      <c r="J441" s="72"/>
    </row>
    <row r="442" spans="1:10" ht="16.5">
      <c r="A442" s="72"/>
      <c r="B442" s="72"/>
      <c r="C442" s="72"/>
      <c r="D442" s="72"/>
      <c r="E442" s="72"/>
      <c r="F442" s="72"/>
      <c r="G442" s="72"/>
      <c r="H442" s="72"/>
      <c r="I442" s="72"/>
      <c r="J442" s="72"/>
    </row>
    <row r="443" spans="1:10" ht="16.5">
      <c r="A443" s="72"/>
      <c r="B443" s="72"/>
      <c r="C443" s="72"/>
      <c r="D443" s="72"/>
      <c r="E443" s="72"/>
      <c r="F443" s="72"/>
      <c r="G443" s="72"/>
      <c r="H443" s="72"/>
      <c r="I443" s="72"/>
      <c r="J443" s="72"/>
    </row>
    <row r="444" spans="1:10" ht="16.5">
      <c r="A444" s="72"/>
      <c r="B444" s="72"/>
      <c r="C444" s="72"/>
      <c r="D444" s="72"/>
      <c r="E444" s="72"/>
      <c r="F444" s="72"/>
      <c r="G444" s="72"/>
      <c r="H444" s="72"/>
      <c r="I444" s="72"/>
      <c r="J444" s="72"/>
    </row>
    <row r="445" spans="1:10" ht="16.5">
      <c r="A445" s="72"/>
      <c r="B445" s="72"/>
      <c r="C445" s="72"/>
      <c r="D445" s="72"/>
      <c r="E445" s="72"/>
      <c r="F445" s="72"/>
      <c r="G445" s="72"/>
      <c r="H445" s="72"/>
      <c r="I445" s="72"/>
      <c r="J445" s="72"/>
    </row>
    <row r="446" spans="1:10" ht="16.5">
      <c r="A446" s="72"/>
      <c r="B446" s="72"/>
      <c r="C446" s="72"/>
      <c r="D446" s="72"/>
      <c r="E446" s="72"/>
      <c r="F446" s="72"/>
      <c r="G446" s="72"/>
      <c r="H446" s="72"/>
      <c r="I446" s="72"/>
      <c r="J446" s="72"/>
    </row>
    <row r="447" spans="1:10" ht="16.5">
      <c r="A447" s="72"/>
      <c r="B447" s="72"/>
      <c r="C447" s="72"/>
      <c r="D447" s="72"/>
      <c r="E447" s="72"/>
      <c r="F447" s="72"/>
      <c r="G447" s="72"/>
      <c r="H447" s="72"/>
      <c r="I447" s="72"/>
      <c r="J447" s="72"/>
    </row>
    <row r="448" spans="1:10" ht="16.5">
      <c r="A448" s="72"/>
      <c r="B448" s="72"/>
      <c r="C448" s="72"/>
      <c r="D448" s="72"/>
      <c r="E448" s="72"/>
      <c r="F448" s="72"/>
      <c r="G448" s="72"/>
      <c r="H448" s="72"/>
      <c r="I448" s="72"/>
      <c r="J448" s="72"/>
    </row>
    <row r="449" spans="1:10" ht="16.5">
      <c r="A449" s="72"/>
      <c r="B449" s="72"/>
      <c r="C449" s="72"/>
      <c r="D449" s="72"/>
      <c r="E449" s="72"/>
      <c r="F449" s="72"/>
      <c r="G449" s="72"/>
      <c r="H449" s="72"/>
      <c r="I449" s="72"/>
      <c r="J449" s="72"/>
    </row>
    <row r="450" spans="1:10" ht="16.5">
      <c r="A450" s="72"/>
      <c r="B450" s="72"/>
      <c r="C450" s="72"/>
      <c r="D450" s="72"/>
      <c r="E450" s="72"/>
      <c r="F450" s="72"/>
      <c r="G450" s="72"/>
      <c r="H450" s="72"/>
      <c r="I450" s="72"/>
      <c r="J450" s="72"/>
    </row>
    <row r="451" spans="1:10" ht="16.5">
      <c r="A451" s="72"/>
      <c r="B451" s="72"/>
      <c r="C451" s="72"/>
      <c r="D451" s="72"/>
      <c r="E451" s="72"/>
      <c r="F451" s="72"/>
      <c r="G451" s="72"/>
      <c r="H451" s="72"/>
      <c r="I451" s="72"/>
      <c r="J451" s="72"/>
    </row>
    <row r="452" spans="1:10" ht="16.5">
      <c r="A452" s="72"/>
      <c r="B452" s="72"/>
      <c r="C452" s="72"/>
      <c r="D452" s="72"/>
      <c r="E452" s="72"/>
      <c r="F452" s="72"/>
      <c r="G452" s="72"/>
      <c r="H452" s="72"/>
      <c r="I452" s="72"/>
      <c r="J452" s="72"/>
    </row>
    <row r="453" spans="1:10" ht="16.5">
      <c r="A453" s="72"/>
      <c r="B453" s="72"/>
      <c r="C453" s="72"/>
      <c r="D453" s="72"/>
      <c r="E453" s="72"/>
      <c r="F453" s="72"/>
      <c r="G453" s="72"/>
      <c r="H453" s="72"/>
      <c r="I453" s="72"/>
      <c r="J453" s="72"/>
    </row>
    <row r="454" spans="1:10" ht="16.5">
      <c r="A454" s="72"/>
      <c r="B454" s="72"/>
      <c r="C454" s="72"/>
      <c r="D454" s="72"/>
      <c r="E454" s="72"/>
      <c r="F454" s="72"/>
      <c r="G454" s="72"/>
      <c r="H454" s="72"/>
      <c r="I454" s="72"/>
      <c r="J454" s="72"/>
    </row>
    <row r="455" spans="1:10" ht="16.5">
      <c r="A455" s="72"/>
      <c r="B455" s="72"/>
      <c r="C455" s="72"/>
      <c r="D455" s="72"/>
      <c r="E455" s="72"/>
      <c r="F455" s="72"/>
      <c r="G455" s="72"/>
      <c r="H455" s="72"/>
      <c r="I455" s="72"/>
      <c r="J455" s="72"/>
    </row>
    <row r="456" spans="1:10" ht="16.5">
      <c r="A456" s="72"/>
      <c r="B456" s="72"/>
      <c r="C456" s="72"/>
      <c r="D456" s="72"/>
      <c r="E456" s="72"/>
      <c r="F456" s="72"/>
      <c r="G456" s="72"/>
      <c r="H456" s="72"/>
      <c r="I456" s="72"/>
      <c r="J456" s="72"/>
    </row>
    <row r="457" spans="1:10" ht="16.5">
      <c r="A457" s="72"/>
      <c r="B457" s="72"/>
      <c r="C457" s="72"/>
      <c r="D457" s="72"/>
      <c r="E457" s="72"/>
      <c r="F457" s="72"/>
      <c r="G457" s="72"/>
      <c r="H457" s="72"/>
      <c r="I457" s="72"/>
      <c r="J457" s="72"/>
    </row>
    <row r="458" spans="1:10" ht="16.5">
      <c r="A458" s="72"/>
      <c r="B458" s="72"/>
      <c r="C458" s="72"/>
      <c r="D458" s="72"/>
      <c r="E458" s="72"/>
      <c r="F458" s="72"/>
      <c r="G458" s="72"/>
      <c r="H458" s="72"/>
      <c r="I458" s="72"/>
      <c r="J458" s="72"/>
    </row>
    <row r="459" spans="1:10" ht="16.5">
      <c r="A459" s="72"/>
      <c r="B459" s="72"/>
      <c r="C459" s="72"/>
      <c r="D459" s="72"/>
      <c r="E459" s="72"/>
      <c r="F459" s="72"/>
      <c r="G459" s="72"/>
      <c r="H459" s="72"/>
      <c r="I459" s="72"/>
      <c r="J459" s="72"/>
    </row>
    <row r="460" spans="1:10" ht="16.5">
      <c r="A460" s="72"/>
      <c r="B460" s="72"/>
      <c r="C460" s="72"/>
      <c r="D460" s="72"/>
      <c r="E460" s="72"/>
      <c r="F460" s="72"/>
      <c r="G460" s="72"/>
      <c r="H460" s="72"/>
      <c r="I460" s="72"/>
      <c r="J460" s="72"/>
    </row>
    <row r="461" spans="1:10" ht="16.5">
      <c r="A461" s="72"/>
      <c r="B461" s="72"/>
      <c r="C461" s="72"/>
      <c r="D461" s="72"/>
      <c r="E461" s="72"/>
      <c r="F461" s="72"/>
      <c r="G461" s="72"/>
      <c r="H461" s="72"/>
      <c r="I461" s="72"/>
      <c r="J461" s="72"/>
    </row>
    <row r="462" spans="1:10" ht="16.5">
      <c r="A462" s="72"/>
      <c r="B462" s="72"/>
      <c r="C462" s="72"/>
      <c r="D462" s="72"/>
      <c r="E462" s="72"/>
      <c r="F462" s="72"/>
      <c r="G462" s="72"/>
      <c r="H462" s="72"/>
      <c r="I462" s="72"/>
      <c r="J462" s="72"/>
    </row>
    <row r="463" spans="1:10" ht="16.5">
      <c r="A463" s="72"/>
      <c r="B463" s="72"/>
      <c r="C463" s="72"/>
      <c r="D463" s="72"/>
      <c r="E463" s="72"/>
      <c r="F463" s="72"/>
      <c r="G463" s="72"/>
      <c r="H463" s="72"/>
      <c r="I463" s="72"/>
      <c r="J463" s="72"/>
    </row>
    <row r="464" spans="1:10" ht="16.5">
      <c r="A464" s="72"/>
      <c r="B464" s="72"/>
      <c r="C464" s="72"/>
      <c r="D464" s="72"/>
      <c r="E464" s="72"/>
      <c r="F464" s="72"/>
      <c r="G464" s="72"/>
      <c r="H464" s="72"/>
      <c r="I464" s="72"/>
      <c r="J464" s="72"/>
    </row>
    <row r="465" spans="1:10" ht="16.5">
      <c r="A465" s="72"/>
      <c r="B465" s="72"/>
      <c r="C465" s="72"/>
      <c r="D465" s="72"/>
      <c r="E465" s="72"/>
      <c r="F465" s="72"/>
      <c r="G465" s="72"/>
      <c r="H465" s="72"/>
      <c r="I465" s="72"/>
      <c r="J465" s="72"/>
    </row>
    <row r="466" spans="1:10" ht="16.5">
      <c r="A466" s="72"/>
      <c r="B466" s="72"/>
      <c r="C466" s="72"/>
      <c r="D466" s="72"/>
      <c r="E466" s="72"/>
      <c r="F466" s="72"/>
      <c r="G466" s="72"/>
      <c r="H466" s="72"/>
      <c r="I466" s="72"/>
      <c r="J466" s="72"/>
    </row>
    <row r="467" spans="1:10" ht="16.5">
      <c r="A467" s="72"/>
      <c r="B467" s="72"/>
      <c r="C467" s="72"/>
      <c r="D467" s="72"/>
      <c r="E467" s="72"/>
      <c r="F467" s="72"/>
      <c r="G467" s="72"/>
      <c r="H467" s="72"/>
      <c r="I467" s="72"/>
      <c r="J467" s="72"/>
    </row>
    <row r="468" spans="1:10" ht="16.5">
      <c r="A468" s="72"/>
      <c r="B468" s="72"/>
      <c r="C468" s="72"/>
      <c r="D468" s="72"/>
      <c r="E468" s="72"/>
      <c r="F468" s="72"/>
      <c r="G468" s="72"/>
      <c r="H468" s="72"/>
      <c r="I468" s="72"/>
      <c r="J468" s="72"/>
    </row>
    <row r="469" spans="1:10" ht="16.5">
      <c r="A469" s="72"/>
      <c r="B469" s="72"/>
      <c r="C469" s="72"/>
      <c r="D469" s="72"/>
      <c r="E469" s="72"/>
      <c r="F469" s="72"/>
      <c r="G469" s="72"/>
      <c r="H469" s="72"/>
      <c r="I469" s="72"/>
      <c r="J469" s="72"/>
    </row>
    <row r="470" spans="1:10" ht="16.5">
      <c r="A470" s="72"/>
      <c r="B470" s="72"/>
      <c r="C470" s="72"/>
      <c r="D470" s="72"/>
      <c r="E470" s="72"/>
      <c r="F470" s="72"/>
      <c r="G470" s="72"/>
      <c r="H470" s="72"/>
      <c r="I470" s="72"/>
      <c r="J470" s="72"/>
    </row>
    <row r="471" spans="1:10" ht="16.5">
      <c r="A471" s="72"/>
      <c r="B471" s="72"/>
      <c r="C471" s="72"/>
      <c r="D471" s="72"/>
      <c r="E471" s="72"/>
      <c r="F471" s="72"/>
      <c r="G471" s="72"/>
      <c r="H471" s="72"/>
      <c r="I471" s="72"/>
      <c r="J471" s="72"/>
    </row>
    <row r="472" spans="1:10" ht="16.5">
      <c r="A472" s="72"/>
      <c r="B472" s="72"/>
      <c r="C472" s="72"/>
      <c r="D472" s="72"/>
      <c r="E472" s="72"/>
      <c r="F472" s="72"/>
      <c r="G472" s="72"/>
      <c r="H472" s="72"/>
      <c r="I472" s="72"/>
      <c r="J472" s="72"/>
    </row>
    <row r="473" spans="1:10" ht="16.5">
      <c r="A473" s="72"/>
      <c r="B473" s="72"/>
      <c r="C473" s="72"/>
      <c r="D473" s="72"/>
      <c r="E473" s="72"/>
      <c r="F473" s="72"/>
      <c r="G473" s="72"/>
      <c r="H473" s="72"/>
      <c r="I473" s="72"/>
      <c r="J473" s="72"/>
    </row>
    <row r="474" spans="1:10" ht="16.5">
      <c r="A474" s="72"/>
      <c r="B474" s="72"/>
      <c r="C474" s="72"/>
      <c r="D474" s="72"/>
      <c r="E474" s="72"/>
      <c r="F474" s="72"/>
      <c r="G474" s="72"/>
      <c r="H474" s="72"/>
      <c r="I474" s="72"/>
      <c r="J474" s="72"/>
    </row>
    <row r="475" spans="1:10" ht="16.5">
      <c r="A475" s="72"/>
      <c r="B475" s="72"/>
      <c r="C475" s="72"/>
      <c r="D475" s="72"/>
      <c r="E475" s="72"/>
      <c r="F475" s="72"/>
      <c r="G475" s="72"/>
      <c r="H475" s="72"/>
      <c r="I475" s="72"/>
      <c r="J475" s="72"/>
    </row>
    <row r="476" spans="1:10" ht="16.5">
      <c r="A476" s="72"/>
      <c r="B476" s="72"/>
      <c r="C476" s="72"/>
      <c r="D476" s="72"/>
      <c r="E476" s="72"/>
      <c r="F476" s="72"/>
      <c r="G476" s="72"/>
      <c r="H476" s="72"/>
      <c r="I476" s="72"/>
      <c r="J476" s="72"/>
    </row>
    <row r="477" spans="1:10" ht="16.5">
      <c r="A477" s="72"/>
      <c r="B477" s="72"/>
      <c r="C477" s="72"/>
      <c r="D477" s="72"/>
      <c r="E477" s="72"/>
      <c r="F477" s="72"/>
      <c r="G477" s="72"/>
      <c r="H477" s="72"/>
      <c r="I477" s="72"/>
      <c r="J477" s="72"/>
    </row>
    <row r="478" spans="1:10" ht="16.5">
      <c r="A478" s="72"/>
      <c r="B478" s="72"/>
      <c r="C478" s="72"/>
      <c r="D478" s="72"/>
      <c r="E478" s="72"/>
      <c r="F478" s="72"/>
      <c r="G478" s="72"/>
      <c r="H478" s="72"/>
      <c r="I478" s="72"/>
      <c r="J478" s="72"/>
    </row>
    <row r="479" spans="1:10" ht="16.5">
      <c r="A479" s="72"/>
      <c r="B479" s="72"/>
      <c r="C479" s="72"/>
      <c r="D479" s="72"/>
      <c r="E479" s="72"/>
      <c r="F479" s="72"/>
      <c r="G479" s="72"/>
      <c r="H479" s="72"/>
      <c r="I479" s="72"/>
      <c r="J479" s="72"/>
    </row>
    <row r="480" spans="1:10" ht="16.5">
      <c r="A480" s="72"/>
      <c r="B480" s="72"/>
      <c r="C480" s="72"/>
      <c r="D480" s="72"/>
      <c r="E480" s="72"/>
      <c r="F480" s="72"/>
      <c r="G480" s="72"/>
      <c r="H480" s="72"/>
      <c r="I480" s="72"/>
      <c r="J480" s="72"/>
    </row>
    <row r="481" spans="1:10" ht="16.5">
      <c r="A481" s="72"/>
      <c r="B481" s="72"/>
      <c r="C481" s="72"/>
      <c r="D481" s="72"/>
      <c r="E481" s="72"/>
      <c r="F481" s="72"/>
      <c r="G481" s="72"/>
      <c r="H481" s="72"/>
      <c r="I481" s="72"/>
      <c r="J481" s="72"/>
    </row>
    <row r="482" spans="1:10" ht="16.5">
      <c r="A482" s="72"/>
      <c r="B482" s="72"/>
      <c r="C482" s="72"/>
      <c r="D482" s="72"/>
      <c r="E482" s="72"/>
      <c r="F482" s="72"/>
      <c r="G482" s="72"/>
      <c r="H482" s="72"/>
      <c r="I482" s="72"/>
      <c r="J482" s="72"/>
    </row>
    <row r="483" spans="1:10" ht="16.5">
      <c r="A483" s="72"/>
      <c r="B483" s="72"/>
      <c r="C483" s="72"/>
      <c r="D483" s="72"/>
      <c r="E483" s="72"/>
      <c r="F483" s="72"/>
      <c r="G483" s="72"/>
      <c r="H483" s="72"/>
      <c r="I483" s="72"/>
      <c r="J483" s="72"/>
    </row>
    <row r="484" spans="1:10" ht="16.5">
      <c r="A484" s="72"/>
      <c r="B484" s="72"/>
      <c r="C484" s="72"/>
      <c r="D484" s="72"/>
      <c r="E484" s="72"/>
      <c r="F484" s="72"/>
      <c r="G484" s="72"/>
      <c r="H484" s="72"/>
      <c r="I484" s="72"/>
      <c r="J484" s="72"/>
    </row>
    <row r="485" spans="1:10" ht="16.5">
      <c r="A485" s="72"/>
      <c r="B485" s="72"/>
      <c r="C485" s="72"/>
      <c r="D485" s="72"/>
      <c r="E485" s="72"/>
      <c r="F485" s="72"/>
      <c r="G485" s="72"/>
      <c r="H485" s="72"/>
      <c r="I485" s="72"/>
      <c r="J485" s="72"/>
    </row>
    <row r="486" spans="1:10" ht="16.5">
      <c r="A486" s="72"/>
      <c r="B486" s="72"/>
      <c r="C486" s="72"/>
      <c r="D486" s="72"/>
      <c r="E486" s="72"/>
      <c r="F486" s="72"/>
      <c r="G486" s="72"/>
      <c r="H486" s="72"/>
      <c r="I486" s="72"/>
      <c r="J486" s="72"/>
    </row>
    <row r="487" spans="1:10" ht="16.5">
      <c r="A487" s="72"/>
      <c r="B487" s="72"/>
      <c r="C487" s="72"/>
      <c r="D487" s="72"/>
      <c r="E487" s="72"/>
      <c r="F487" s="72"/>
      <c r="G487" s="72"/>
      <c r="H487" s="72"/>
      <c r="I487" s="72"/>
      <c r="J487" s="72"/>
    </row>
    <row r="488" spans="1:10" ht="16.5">
      <c r="A488" s="72"/>
      <c r="B488" s="72"/>
      <c r="C488" s="72"/>
      <c r="D488" s="72"/>
      <c r="E488" s="72"/>
      <c r="F488" s="72"/>
      <c r="G488" s="72"/>
      <c r="H488" s="72"/>
      <c r="I488" s="72"/>
      <c r="J488" s="72"/>
    </row>
    <row r="489" spans="1:10" ht="16.5">
      <c r="A489" s="72"/>
      <c r="B489" s="72"/>
      <c r="C489" s="72"/>
      <c r="D489" s="72"/>
      <c r="E489" s="72"/>
      <c r="F489" s="72"/>
      <c r="G489" s="72"/>
      <c r="H489" s="72"/>
      <c r="I489" s="72"/>
      <c r="J489" s="72"/>
    </row>
    <row r="490" spans="1:10" ht="16.5">
      <c r="A490" s="72"/>
      <c r="B490" s="72"/>
      <c r="C490" s="72"/>
      <c r="D490" s="72"/>
      <c r="E490" s="72"/>
      <c r="F490" s="72"/>
      <c r="G490" s="72"/>
      <c r="H490" s="72"/>
      <c r="I490" s="72"/>
      <c r="J490" s="72"/>
    </row>
    <row r="491" spans="1:10" ht="16.5">
      <c r="A491" s="72"/>
      <c r="B491" s="72"/>
      <c r="C491" s="72"/>
      <c r="D491" s="72"/>
      <c r="E491" s="72"/>
      <c r="F491" s="72"/>
      <c r="G491" s="72"/>
      <c r="H491" s="72"/>
      <c r="I491" s="72"/>
      <c r="J491" s="72"/>
    </row>
    <row r="492" spans="1:10" ht="16.5">
      <c r="A492" s="72"/>
      <c r="B492" s="72"/>
      <c r="C492" s="72"/>
      <c r="D492" s="72"/>
      <c r="E492" s="72"/>
      <c r="F492" s="72"/>
      <c r="G492" s="72"/>
      <c r="H492" s="72"/>
      <c r="I492" s="72"/>
      <c r="J492" s="72"/>
    </row>
    <row r="493" spans="1:10" ht="16.5">
      <c r="A493" s="72"/>
      <c r="B493" s="72"/>
      <c r="C493" s="72"/>
      <c r="D493" s="72"/>
      <c r="E493" s="72"/>
      <c r="F493" s="72"/>
      <c r="G493" s="72"/>
      <c r="H493" s="72"/>
      <c r="I493" s="72"/>
      <c r="J493" s="72"/>
    </row>
    <row r="494" spans="1:10" ht="16.5">
      <c r="A494" s="72"/>
      <c r="B494" s="72"/>
      <c r="C494" s="72"/>
      <c r="D494" s="72"/>
      <c r="E494" s="72"/>
      <c r="F494" s="72"/>
      <c r="G494" s="72"/>
      <c r="H494" s="72"/>
      <c r="I494" s="72"/>
      <c r="J494" s="72"/>
    </row>
    <row r="495" spans="1:10" ht="16.5">
      <c r="A495" s="72"/>
      <c r="B495" s="72"/>
      <c r="C495" s="72"/>
      <c r="D495" s="72"/>
      <c r="E495" s="72"/>
      <c r="F495" s="72"/>
      <c r="G495" s="72"/>
      <c r="H495" s="72"/>
      <c r="I495" s="72"/>
      <c r="J495" s="72"/>
    </row>
    <row r="496" spans="1:10" ht="16.5">
      <c r="A496" s="72"/>
      <c r="B496" s="72"/>
      <c r="C496" s="72"/>
      <c r="D496" s="72"/>
      <c r="E496" s="72"/>
      <c r="F496" s="72"/>
      <c r="G496" s="72"/>
      <c r="H496" s="72"/>
      <c r="I496" s="72"/>
      <c r="J496" s="72"/>
    </row>
    <row r="497" spans="1:10" ht="16.5">
      <c r="A497" s="72"/>
      <c r="B497" s="72"/>
      <c r="C497" s="72"/>
      <c r="D497" s="72"/>
      <c r="E497" s="72"/>
      <c r="F497" s="72"/>
      <c r="G497" s="72"/>
      <c r="H497" s="72"/>
      <c r="I497" s="72"/>
      <c r="J497" s="72"/>
    </row>
    <row r="498" spans="1:10" ht="16.5">
      <c r="A498" s="72"/>
      <c r="B498" s="72"/>
      <c r="C498" s="72"/>
      <c r="D498" s="72"/>
      <c r="E498" s="72"/>
      <c r="F498" s="72"/>
      <c r="G498" s="72"/>
      <c r="H498" s="72"/>
      <c r="I498" s="72"/>
      <c r="J498" s="72"/>
    </row>
    <row r="499" spans="1:10" ht="16.5">
      <c r="A499" s="72"/>
      <c r="B499" s="72"/>
      <c r="C499" s="72"/>
      <c r="D499" s="72"/>
      <c r="E499" s="72"/>
      <c r="F499" s="72"/>
      <c r="G499" s="72"/>
      <c r="H499" s="72"/>
      <c r="I499" s="72"/>
      <c r="J499" s="72"/>
    </row>
    <row r="500" spans="1:10" ht="16.5">
      <c r="A500" s="72"/>
      <c r="B500" s="72"/>
      <c r="C500" s="72"/>
      <c r="D500" s="72"/>
      <c r="E500" s="72"/>
      <c r="F500" s="72"/>
      <c r="G500" s="72"/>
      <c r="H500" s="72"/>
      <c r="I500" s="72"/>
      <c r="J500" s="72"/>
    </row>
    <row r="501" spans="1:10" ht="16.5">
      <c r="A501" s="72"/>
      <c r="B501" s="72"/>
      <c r="C501" s="72"/>
      <c r="D501" s="72"/>
      <c r="E501" s="72"/>
      <c r="F501" s="72"/>
      <c r="G501" s="72"/>
      <c r="H501" s="72"/>
      <c r="I501" s="72"/>
      <c r="J501" s="72"/>
    </row>
    <row r="502" spans="1:10" ht="16.5">
      <c r="A502" s="72"/>
      <c r="B502" s="72"/>
      <c r="C502" s="72"/>
      <c r="D502" s="72"/>
      <c r="E502" s="72"/>
      <c r="F502" s="72"/>
      <c r="G502" s="72"/>
      <c r="H502" s="72"/>
      <c r="I502" s="72"/>
      <c r="J502" s="72"/>
    </row>
    <row r="503" spans="1:10" ht="16.5">
      <c r="A503" s="72"/>
      <c r="B503" s="72"/>
      <c r="C503" s="72"/>
      <c r="D503" s="72"/>
      <c r="E503" s="72"/>
      <c r="F503" s="72"/>
      <c r="G503" s="72"/>
      <c r="H503" s="72"/>
      <c r="I503" s="72"/>
      <c r="J503" s="72"/>
    </row>
    <row r="504" spans="1:10" ht="16.5">
      <c r="A504" s="72"/>
      <c r="B504" s="72"/>
      <c r="C504" s="72"/>
      <c r="D504" s="72"/>
      <c r="E504" s="72"/>
      <c r="F504" s="72"/>
      <c r="G504" s="72"/>
      <c r="H504" s="72"/>
      <c r="I504" s="72"/>
      <c r="J504" s="72"/>
    </row>
    <row r="505" spans="1:10" ht="16.5">
      <c r="A505" s="72"/>
      <c r="B505" s="72"/>
      <c r="C505" s="72"/>
      <c r="D505" s="72"/>
      <c r="E505" s="72"/>
      <c r="F505" s="72"/>
      <c r="G505" s="72"/>
      <c r="H505" s="72"/>
      <c r="I505" s="72"/>
      <c r="J505" s="72"/>
    </row>
    <row r="506" spans="1:10" ht="16.5">
      <c r="A506" s="72"/>
      <c r="B506" s="72"/>
      <c r="C506" s="72"/>
      <c r="D506" s="72"/>
      <c r="E506" s="72"/>
      <c r="F506" s="72"/>
      <c r="G506" s="72"/>
      <c r="H506" s="72"/>
      <c r="I506" s="72"/>
      <c r="J506" s="72"/>
    </row>
    <row r="507" spans="1:10" ht="16.5">
      <c r="A507" s="72"/>
      <c r="B507" s="72"/>
      <c r="C507" s="72"/>
      <c r="D507" s="72"/>
      <c r="E507" s="72"/>
      <c r="F507" s="72"/>
      <c r="G507" s="72"/>
      <c r="H507" s="72"/>
      <c r="I507" s="72"/>
      <c r="J507" s="72"/>
    </row>
    <row r="508" spans="1:10" ht="16.5">
      <c r="A508" s="72"/>
      <c r="B508" s="72"/>
      <c r="C508" s="72"/>
      <c r="D508" s="72"/>
      <c r="E508" s="72"/>
      <c r="F508" s="72"/>
      <c r="G508" s="72"/>
      <c r="H508" s="72"/>
      <c r="I508" s="72"/>
      <c r="J508" s="72"/>
    </row>
    <row r="509" spans="1:10" ht="16.5">
      <c r="A509" s="72"/>
      <c r="B509" s="72"/>
      <c r="C509" s="72"/>
      <c r="D509" s="72"/>
      <c r="E509" s="72"/>
      <c r="F509" s="72"/>
      <c r="G509" s="72"/>
      <c r="H509" s="72"/>
      <c r="I509" s="72"/>
      <c r="J509" s="72"/>
    </row>
    <row r="510" spans="1:10" ht="16.5">
      <c r="A510" s="72"/>
      <c r="B510" s="72"/>
      <c r="C510" s="72"/>
      <c r="D510" s="72"/>
      <c r="E510" s="72"/>
      <c r="F510" s="72"/>
      <c r="G510" s="72"/>
      <c r="H510" s="72"/>
      <c r="I510" s="72"/>
      <c r="J510" s="72"/>
    </row>
    <row r="511" spans="1:10" ht="16.5">
      <c r="A511" s="72"/>
      <c r="B511" s="72"/>
      <c r="C511" s="72"/>
      <c r="D511" s="72"/>
      <c r="E511" s="72"/>
      <c r="F511" s="72"/>
      <c r="G511" s="72"/>
      <c r="H511" s="72"/>
      <c r="I511" s="72"/>
      <c r="J511" s="72"/>
    </row>
    <row r="512" spans="1:10" ht="16.5">
      <c r="A512" s="72"/>
      <c r="B512" s="72"/>
      <c r="C512" s="72"/>
      <c r="D512" s="72"/>
      <c r="E512" s="72"/>
      <c r="F512" s="72"/>
      <c r="G512" s="72"/>
      <c r="H512" s="72"/>
      <c r="I512" s="72"/>
      <c r="J512" s="72"/>
    </row>
    <row r="513" spans="1:10" ht="16.5">
      <c r="A513" s="72"/>
      <c r="B513" s="72"/>
      <c r="C513" s="72"/>
      <c r="D513" s="72"/>
      <c r="E513" s="72"/>
      <c r="F513" s="72"/>
      <c r="G513" s="72"/>
      <c r="H513" s="72"/>
      <c r="I513" s="72"/>
      <c r="J513" s="72"/>
    </row>
    <row r="514" spans="1:10" ht="16.5">
      <c r="A514" s="72"/>
      <c r="B514" s="72"/>
      <c r="C514" s="72"/>
      <c r="D514" s="72"/>
      <c r="E514" s="72"/>
      <c r="F514" s="72"/>
      <c r="G514" s="72"/>
      <c r="H514" s="72"/>
      <c r="I514" s="72"/>
      <c r="J514" s="72"/>
    </row>
    <row r="515" spans="1:10" ht="16.5">
      <c r="A515" s="72"/>
      <c r="B515" s="72"/>
      <c r="C515" s="72"/>
      <c r="D515" s="72"/>
      <c r="E515" s="72"/>
      <c r="F515" s="72"/>
      <c r="G515" s="72"/>
      <c r="H515" s="72"/>
      <c r="I515" s="72"/>
      <c r="J515" s="72"/>
    </row>
    <row r="516" spans="1:10" ht="16.5">
      <c r="A516" s="72"/>
      <c r="B516" s="72"/>
      <c r="C516" s="72"/>
      <c r="D516" s="72"/>
      <c r="E516" s="72"/>
      <c r="F516" s="72"/>
      <c r="G516" s="72"/>
      <c r="H516" s="72"/>
      <c r="I516" s="72"/>
      <c r="J516" s="72"/>
    </row>
    <row r="517" spans="1:10" ht="16.5">
      <c r="A517" s="72"/>
      <c r="B517" s="72"/>
      <c r="C517" s="72"/>
      <c r="D517" s="72"/>
      <c r="E517" s="72"/>
      <c r="F517" s="72"/>
      <c r="G517" s="72"/>
      <c r="H517" s="72"/>
      <c r="I517" s="72"/>
      <c r="J517" s="72"/>
    </row>
    <row r="518" spans="1:10" ht="16.5">
      <c r="A518" s="72"/>
      <c r="B518" s="72"/>
      <c r="C518" s="72"/>
      <c r="D518" s="72"/>
      <c r="E518" s="72"/>
      <c r="F518" s="72"/>
      <c r="G518" s="72"/>
      <c r="H518" s="72"/>
      <c r="I518" s="72"/>
      <c r="J518" s="72"/>
    </row>
    <row r="519" spans="1:10" ht="16.5">
      <c r="A519" s="72"/>
      <c r="B519" s="72"/>
      <c r="C519" s="72"/>
      <c r="D519" s="72"/>
      <c r="E519" s="72"/>
      <c r="F519" s="72"/>
      <c r="G519" s="72"/>
      <c r="H519" s="72"/>
      <c r="I519" s="72"/>
      <c r="J519" s="72"/>
    </row>
    <row r="520" spans="1:10" ht="16.5">
      <c r="A520" s="72"/>
      <c r="B520" s="72"/>
      <c r="C520" s="72"/>
      <c r="D520" s="72"/>
      <c r="E520" s="72"/>
      <c r="F520" s="72"/>
      <c r="G520" s="72"/>
      <c r="H520" s="72"/>
      <c r="I520" s="72"/>
      <c r="J520" s="72"/>
    </row>
    <row r="521" spans="1:10" ht="16.5">
      <c r="A521" s="72"/>
      <c r="B521" s="72"/>
      <c r="C521" s="72"/>
      <c r="D521" s="72"/>
      <c r="E521" s="72"/>
      <c r="F521" s="72"/>
      <c r="G521" s="72"/>
      <c r="H521" s="72"/>
      <c r="I521" s="72"/>
      <c r="J521" s="72"/>
    </row>
    <row r="522" spans="1:10" ht="16.5">
      <c r="A522" s="72"/>
      <c r="B522" s="72"/>
      <c r="C522" s="72"/>
      <c r="D522" s="72"/>
      <c r="E522" s="72"/>
      <c r="F522" s="72"/>
      <c r="G522" s="72"/>
      <c r="H522" s="72"/>
      <c r="I522" s="72"/>
      <c r="J522" s="72"/>
    </row>
    <row r="523" spans="1:10" ht="16.5">
      <c r="A523" s="72"/>
      <c r="B523" s="72"/>
      <c r="C523" s="72"/>
      <c r="D523" s="72"/>
      <c r="E523" s="72"/>
      <c r="F523" s="72"/>
      <c r="G523" s="72"/>
      <c r="H523" s="72"/>
      <c r="I523" s="72"/>
      <c r="J523" s="72"/>
    </row>
    <row r="524" spans="1:10" ht="16.5">
      <c r="A524" s="72"/>
      <c r="B524" s="72"/>
      <c r="C524" s="72"/>
      <c r="D524" s="72"/>
      <c r="E524" s="72"/>
      <c r="F524" s="72"/>
      <c r="G524" s="72"/>
      <c r="H524" s="72"/>
      <c r="I524" s="72"/>
      <c r="J524" s="72"/>
    </row>
    <row r="525" spans="1:10" ht="16.5">
      <c r="A525" s="72"/>
      <c r="B525" s="72"/>
      <c r="C525" s="72"/>
      <c r="D525" s="72"/>
      <c r="E525" s="72"/>
      <c r="F525" s="72"/>
      <c r="G525" s="72"/>
      <c r="H525" s="72"/>
      <c r="I525" s="72"/>
      <c r="J525" s="72"/>
    </row>
    <row r="526" spans="1:10" ht="16.5">
      <c r="A526" s="72"/>
      <c r="B526" s="72"/>
      <c r="C526" s="72"/>
      <c r="D526" s="72"/>
      <c r="E526" s="72"/>
      <c r="F526" s="72"/>
      <c r="G526" s="72"/>
      <c r="H526" s="72"/>
      <c r="I526" s="72"/>
      <c r="J526" s="72"/>
    </row>
    <row r="527" spans="1:10" ht="16.5">
      <c r="A527" s="72"/>
      <c r="B527" s="72"/>
      <c r="C527" s="72"/>
      <c r="D527" s="72"/>
      <c r="E527" s="72"/>
      <c r="F527" s="72"/>
      <c r="G527" s="72"/>
      <c r="H527" s="72"/>
      <c r="I527" s="72"/>
      <c r="J527" s="72"/>
    </row>
    <row r="528" spans="1:10" ht="16.5">
      <c r="A528" s="72"/>
      <c r="B528" s="72"/>
      <c r="C528" s="72"/>
      <c r="D528" s="72"/>
      <c r="E528" s="72"/>
      <c r="F528" s="72"/>
      <c r="G528" s="72"/>
      <c r="H528" s="72"/>
      <c r="I528" s="72"/>
      <c r="J528" s="72"/>
    </row>
    <row r="529" spans="1:10" ht="16.5">
      <c r="A529" s="72"/>
      <c r="B529" s="72"/>
      <c r="C529" s="72"/>
      <c r="D529" s="72"/>
      <c r="E529" s="72"/>
      <c r="F529" s="72"/>
      <c r="G529" s="72"/>
      <c r="H529" s="72"/>
      <c r="I529" s="72"/>
      <c r="J529" s="72"/>
    </row>
    <row r="530" spans="1:10" ht="16.5">
      <c r="A530" s="72"/>
      <c r="B530" s="72"/>
      <c r="C530" s="72"/>
      <c r="D530" s="72"/>
      <c r="E530" s="72"/>
      <c r="F530" s="72"/>
      <c r="G530" s="72"/>
      <c r="H530" s="72"/>
      <c r="I530" s="72"/>
      <c r="J530" s="72"/>
    </row>
    <row r="531" spans="1:10" ht="16.5">
      <c r="A531" s="72"/>
      <c r="B531" s="72"/>
      <c r="C531" s="72"/>
      <c r="D531" s="72"/>
      <c r="E531" s="72"/>
      <c r="F531" s="72"/>
      <c r="G531" s="72"/>
      <c r="H531" s="72"/>
      <c r="I531" s="72"/>
      <c r="J531" s="72"/>
    </row>
    <row r="532" spans="1:10" ht="16.5">
      <c r="A532" s="72"/>
      <c r="B532" s="72"/>
      <c r="C532" s="72"/>
      <c r="D532" s="72"/>
      <c r="E532" s="72"/>
      <c r="F532" s="72"/>
      <c r="G532" s="72"/>
      <c r="H532" s="72"/>
      <c r="I532" s="72"/>
      <c r="J532" s="72"/>
    </row>
    <row r="533" spans="1:10" ht="16.5">
      <c r="A533" s="72"/>
      <c r="B533" s="72"/>
      <c r="C533" s="72"/>
      <c r="D533" s="72"/>
      <c r="E533" s="72"/>
      <c r="F533" s="72"/>
      <c r="G533" s="72"/>
      <c r="H533" s="72"/>
      <c r="I533" s="72"/>
      <c r="J533" s="72"/>
    </row>
    <row r="534" spans="1:10" ht="16.5">
      <c r="A534" s="72"/>
      <c r="B534" s="72"/>
      <c r="C534" s="72"/>
      <c r="D534" s="72"/>
      <c r="E534" s="72"/>
      <c r="F534" s="72"/>
      <c r="G534" s="72"/>
      <c r="H534" s="72"/>
      <c r="I534" s="72"/>
      <c r="J534" s="72"/>
    </row>
    <row r="535" spans="1:10" ht="16.5">
      <c r="A535" s="72"/>
      <c r="B535" s="72"/>
      <c r="C535" s="72"/>
      <c r="D535" s="72"/>
      <c r="E535" s="72"/>
      <c r="F535" s="72"/>
      <c r="G535" s="72"/>
      <c r="H535" s="72"/>
      <c r="I535" s="72"/>
      <c r="J535" s="72"/>
    </row>
    <row r="536" spans="1:10" ht="16.5">
      <c r="A536" s="72"/>
      <c r="B536" s="72"/>
      <c r="C536" s="72"/>
      <c r="D536" s="72"/>
      <c r="E536" s="72"/>
      <c r="F536" s="72"/>
      <c r="G536" s="72"/>
      <c r="H536" s="72"/>
      <c r="I536" s="72"/>
      <c r="J536" s="72"/>
    </row>
    <row r="537" spans="1:10" ht="16.5">
      <c r="A537" s="72"/>
      <c r="B537" s="72"/>
      <c r="C537" s="72"/>
      <c r="D537" s="72"/>
      <c r="E537" s="72"/>
      <c r="F537" s="72"/>
      <c r="G537" s="72"/>
      <c r="H537" s="72"/>
      <c r="I537" s="72"/>
      <c r="J537" s="72"/>
    </row>
    <row r="538" spans="1:10" ht="16.5">
      <c r="A538" s="72"/>
      <c r="B538" s="72"/>
      <c r="C538" s="72"/>
      <c r="D538" s="72"/>
      <c r="E538" s="72"/>
      <c r="F538" s="72"/>
      <c r="G538" s="72"/>
      <c r="H538" s="72"/>
      <c r="I538" s="72"/>
      <c r="J538" s="72"/>
    </row>
    <row r="539" spans="1:10" ht="16.5">
      <c r="A539" s="72"/>
      <c r="B539" s="72"/>
      <c r="C539" s="72"/>
      <c r="D539" s="72"/>
      <c r="E539" s="72"/>
      <c r="F539" s="72"/>
      <c r="G539" s="72"/>
      <c r="H539" s="72"/>
      <c r="I539" s="72"/>
      <c r="J539" s="72"/>
    </row>
    <row r="540" spans="1:10" ht="16.5">
      <c r="A540" s="72"/>
      <c r="B540" s="72"/>
      <c r="C540" s="72"/>
      <c r="D540" s="72"/>
      <c r="E540" s="72"/>
      <c r="F540" s="72"/>
      <c r="G540" s="72"/>
      <c r="H540" s="72"/>
      <c r="I540" s="72"/>
      <c r="J540" s="72"/>
    </row>
    <row r="541" spans="1:10" ht="16.5">
      <c r="A541" s="72"/>
      <c r="B541" s="72"/>
      <c r="C541" s="72"/>
      <c r="D541" s="72"/>
      <c r="E541" s="72"/>
      <c r="F541" s="72"/>
      <c r="G541" s="72"/>
      <c r="H541" s="72"/>
      <c r="I541" s="72"/>
      <c r="J541" s="72"/>
    </row>
    <row r="542" spans="1:10" ht="16.5">
      <c r="A542" s="72"/>
      <c r="B542" s="72"/>
      <c r="C542" s="72"/>
      <c r="D542" s="72"/>
      <c r="E542" s="72"/>
      <c r="F542" s="72"/>
      <c r="G542" s="72"/>
      <c r="H542" s="72"/>
      <c r="I542" s="72"/>
      <c r="J542" s="72"/>
    </row>
    <row r="543" spans="1:10" ht="16.5">
      <c r="A543" s="72"/>
      <c r="B543" s="72"/>
      <c r="C543" s="72"/>
      <c r="D543" s="72"/>
      <c r="E543" s="72"/>
      <c r="F543" s="72"/>
      <c r="G543" s="72"/>
      <c r="H543" s="72"/>
      <c r="I543" s="72"/>
      <c r="J543" s="72"/>
    </row>
    <row r="544" spans="1:10" ht="16.5">
      <c r="A544" s="72"/>
      <c r="B544" s="72"/>
      <c r="C544" s="72"/>
      <c r="D544" s="72"/>
      <c r="E544" s="72"/>
      <c r="F544" s="72"/>
      <c r="G544" s="72"/>
      <c r="H544" s="72"/>
      <c r="I544" s="72"/>
      <c r="J544" s="72"/>
    </row>
    <row r="545" spans="1:10" ht="16.5">
      <c r="A545" s="72"/>
      <c r="B545" s="72"/>
      <c r="C545" s="72"/>
      <c r="D545" s="72"/>
      <c r="E545" s="72"/>
      <c r="F545" s="72"/>
      <c r="G545" s="72"/>
      <c r="H545" s="72"/>
      <c r="I545" s="72"/>
      <c r="J545" s="72"/>
    </row>
    <row r="546" spans="1:10" ht="16.5">
      <c r="A546" s="72"/>
      <c r="B546" s="72"/>
      <c r="C546" s="72"/>
      <c r="D546" s="72"/>
      <c r="E546" s="72"/>
      <c r="F546" s="72"/>
      <c r="G546" s="72"/>
      <c r="H546" s="72"/>
      <c r="I546" s="72"/>
      <c r="J546" s="72"/>
    </row>
    <row r="547" spans="1:10" ht="16.5">
      <c r="A547" s="72"/>
      <c r="B547" s="72"/>
      <c r="C547" s="72"/>
      <c r="D547" s="72"/>
      <c r="E547" s="72"/>
      <c r="F547" s="72"/>
      <c r="G547" s="72"/>
      <c r="H547" s="72"/>
      <c r="I547" s="72"/>
      <c r="J547" s="72"/>
    </row>
    <row r="548" spans="1:10" ht="16.5">
      <c r="A548" s="72"/>
      <c r="B548" s="72"/>
      <c r="C548" s="72"/>
      <c r="D548" s="72"/>
      <c r="E548" s="72"/>
      <c r="F548" s="72"/>
      <c r="G548" s="72"/>
      <c r="H548" s="72"/>
      <c r="I548" s="72"/>
      <c r="J548" s="72"/>
    </row>
    <row r="549" spans="1:10" ht="16.5">
      <c r="A549" s="72"/>
      <c r="B549" s="72"/>
      <c r="C549" s="72"/>
      <c r="D549" s="72"/>
      <c r="E549" s="72"/>
      <c r="F549" s="72"/>
      <c r="G549" s="72"/>
      <c r="H549" s="72"/>
      <c r="I549" s="72"/>
      <c r="J549" s="72"/>
    </row>
    <row r="550" spans="1:10" ht="16.5">
      <c r="A550" s="72"/>
      <c r="B550" s="72"/>
      <c r="C550" s="72"/>
      <c r="D550" s="72"/>
      <c r="E550" s="72"/>
      <c r="F550" s="72"/>
      <c r="G550" s="72"/>
      <c r="H550" s="72"/>
      <c r="I550" s="72"/>
      <c r="J550" s="72"/>
    </row>
    <row r="551" spans="1:10" ht="16.5">
      <c r="A551" s="72"/>
      <c r="B551" s="72"/>
      <c r="C551" s="72"/>
      <c r="D551" s="72"/>
      <c r="E551" s="72"/>
      <c r="F551" s="72"/>
      <c r="G551" s="72"/>
      <c r="H551" s="72"/>
      <c r="I551" s="72"/>
      <c r="J551" s="72"/>
    </row>
    <row r="552" spans="1:10" ht="16.5">
      <c r="A552" s="72"/>
      <c r="B552" s="72"/>
      <c r="C552" s="72"/>
      <c r="D552" s="72"/>
      <c r="E552" s="72"/>
      <c r="F552" s="72"/>
      <c r="G552" s="72"/>
      <c r="H552" s="72"/>
      <c r="I552" s="72"/>
      <c r="J552" s="72"/>
    </row>
    <row r="553" spans="1:10" ht="16.5">
      <c r="A553" s="72"/>
      <c r="B553" s="72"/>
      <c r="C553" s="72"/>
      <c r="D553" s="72"/>
      <c r="E553" s="72"/>
      <c r="F553" s="72"/>
      <c r="G553" s="72"/>
      <c r="H553" s="72"/>
      <c r="I553" s="72"/>
      <c r="J553" s="72"/>
    </row>
    <row r="554" spans="1:10" ht="16.5">
      <c r="A554" s="72"/>
      <c r="B554" s="72"/>
      <c r="C554" s="72"/>
      <c r="D554" s="72"/>
      <c r="E554" s="72"/>
      <c r="F554" s="72"/>
      <c r="G554" s="72"/>
      <c r="H554" s="72"/>
      <c r="I554" s="72"/>
      <c r="J554" s="72"/>
    </row>
    <row r="555" spans="1:10" ht="16.5">
      <c r="A555" s="72"/>
      <c r="B555" s="72"/>
      <c r="C555" s="72"/>
      <c r="D555" s="72"/>
      <c r="E555" s="72"/>
      <c r="F555" s="72"/>
      <c r="G555" s="72"/>
      <c r="H555" s="72"/>
      <c r="I555" s="72"/>
      <c r="J555" s="72"/>
    </row>
    <row r="556" spans="1:10" ht="16.5">
      <c r="A556" s="72"/>
      <c r="B556" s="72"/>
      <c r="C556" s="72"/>
      <c r="D556" s="72"/>
      <c r="E556" s="72"/>
      <c r="F556" s="72"/>
      <c r="G556" s="72"/>
      <c r="H556" s="72"/>
      <c r="I556" s="72"/>
      <c r="J556" s="72"/>
    </row>
    <row r="557" spans="1:10" ht="16.5">
      <c r="A557" s="72"/>
      <c r="B557" s="72"/>
      <c r="C557" s="72"/>
      <c r="D557" s="72"/>
      <c r="E557" s="72"/>
      <c r="F557" s="72"/>
      <c r="G557" s="72"/>
      <c r="H557" s="72"/>
      <c r="I557" s="72"/>
      <c r="J557" s="72"/>
    </row>
    <row r="558" spans="1:10" ht="16.5">
      <c r="A558" s="72"/>
      <c r="B558" s="72"/>
      <c r="C558" s="72"/>
      <c r="D558" s="72"/>
      <c r="E558" s="72"/>
      <c r="F558" s="72"/>
      <c r="G558" s="72"/>
      <c r="H558" s="72"/>
      <c r="I558" s="72"/>
      <c r="J558" s="72"/>
    </row>
    <row r="559" spans="1:10" ht="16.5">
      <c r="A559" s="72"/>
      <c r="B559" s="72"/>
      <c r="C559" s="72"/>
      <c r="D559" s="72"/>
      <c r="E559" s="72"/>
      <c r="F559" s="72"/>
      <c r="G559" s="72"/>
      <c r="H559" s="72"/>
      <c r="I559" s="72"/>
      <c r="J559" s="72"/>
    </row>
    <row r="560" spans="2:10" ht="16.5">
      <c r="B560" s="72"/>
      <c r="C560" s="72"/>
      <c r="D560" s="72"/>
      <c r="E560" s="72"/>
      <c r="F560" s="72"/>
      <c r="G560" s="72"/>
      <c r="H560" s="72"/>
      <c r="I560" s="72"/>
      <c r="J560" s="72"/>
    </row>
    <row r="561" spans="2:10" ht="16.5">
      <c r="B561" s="72"/>
      <c r="C561" s="72"/>
      <c r="D561" s="72"/>
      <c r="E561" s="72"/>
      <c r="F561" s="72"/>
      <c r="G561" s="72"/>
      <c r="H561" s="72"/>
      <c r="I561" s="72"/>
      <c r="J561" s="72"/>
    </row>
  </sheetData>
  <sheetProtection/>
  <mergeCells count="15">
    <mergeCell ref="A49:A50"/>
    <mergeCell ref="G49:G50"/>
    <mergeCell ref="A113:B113"/>
    <mergeCell ref="A112:C112"/>
    <mergeCell ref="A104:B104"/>
    <mergeCell ref="A1:J1"/>
    <mergeCell ref="A90:C90"/>
    <mergeCell ref="A88:B88"/>
    <mergeCell ref="A35:H35"/>
    <mergeCell ref="H49:H50"/>
    <mergeCell ref="I49:I50"/>
    <mergeCell ref="A89:C89"/>
    <mergeCell ref="B49:B50"/>
    <mergeCell ref="C49:F49"/>
    <mergeCell ref="A34:E34"/>
  </mergeCells>
  <printOptions/>
  <pageMargins left="0.4" right="0.11" top="0.25" bottom="0.23" header="0.25" footer="0.19"/>
  <pageSetup horizontalDpi="120" verticalDpi="120" orientation="portrait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56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3.375" style="3" customWidth="1"/>
    <col min="2" max="2" width="54.75390625" style="3" customWidth="1"/>
    <col min="3" max="3" width="14.375" style="3" customWidth="1"/>
    <col min="4" max="4" width="17.125" style="3" customWidth="1"/>
    <col min="5" max="5" width="17.375" style="3" customWidth="1"/>
    <col min="6" max="16384" width="9.125" style="3" customWidth="1"/>
  </cols>
  <sheetData>
    <row r="1" ht="16.5">
      <c r="D1" s="3" t="s">
        <v>12</v>
      </c>
    </row>
    <row r="2" ht="16.5">
      <c r="D2" s="3" t="s">
        <v>13</v>
      </c>
    </row>
    <row r="4" ht="16.5">
      <c r="D4" s="3" t="s">
        <v>128</v>
      </c>
    </row>
    <row r="6" ht="16.5">
      <c r="D6" s="3" t="s">
        <v>196</v>
      </c>
    </row>
    <row r="8" spans="2:5" s="171" customFormat="1" ht="84.75" customHeight="1">
      <c r="B8" s="276" t="s">
        <v>202</v>
      </c>
      <c r="C8" s="276"/>
      <c r="D8" s="276"/>
      <c r="E8" s="276"/>
    </row>
    <row r="9" spans="2:5" ht="12.75" customHeight="1" thickBot="1">
      <c r="B9" s="165"/>
      <c r="C9" s="165"/>
      <c r="D9" s="165"/>
      <c r="E9" s="165"/>
    </row>
    <row r="10" spans="2:5" ht="20.25" customHeight="1" thickBot="1">
      <c r="B10" s="165" t="s">
        <v>14</v>
      </c>
      <c r="C10" s="166">
        <v>360</v>
      </c>
      <c r="D10" s="165"/>
      <c r="E10" s="165"/>
    </row>
    <row r="11" spans="2:5" ht="19.5" customHeight="1" thickBot="1">
      <c r="B11" s="165"/>
      <c r="C11" s="165"/>
      <c r="D11" s="165"/>
      <c r="E11" s="165"/>
    </row>
    <row r="12" spans="2:5" ht="30" customHeight="1">
      <c r="B12" s="277" t="s">
        <v>40</v>
      </c>
      <c r="C12" s="277" t="s">
        <v>16</v>
      </c>
      <c r="D12" s="279" t="s">
        <v>95</v>
      </c>
      <c r="E12" s="279" t="s">
        <v>96</v>
      </c>
    </row>
    <row r="13" spans="2:5" ht="27" customHeight="1" thickBot="1">
      <c r="B13" s="278"/>
      <c r="C13" s="278"/>
      <c r="D13" s="280"/>
      <c r="E13" s="280"/>
    </row>
    <row r="14" spans="2:5" ht="51" customHeight="1">
      <c r="B14" s="245" t="s">
        <v>195</v>
      </c>
      <c r="C14" s="248" t="s">
        <v>167</v>
      </c>
      <c r="D14" s="247">
        <f>тарифы!F15</f>
        <v>191.76</v>
      </c>
      <c r="E14" s="246">
        <f>тарифы!H15</f>
        <v>6.31</v>
      </c>
    </row>
    <row r="15" spans="2:6" ht="138" customHeight="1">
      <c r="B15" s="167" t="s">
        <v>197</v>
      </c>
      <c r="C15" s="249" t="s">
        <v>0</v>
      </c>
      <c r="D15" s="173">
        <f>тарифы!F39-тарифы!F15-тарифы!F29+тарифы!F35+тарифы!F34+тарифы!F30</f>
        <v>261.7800000000001</v>
      </c>
      <c r="E15" s="31">
        <f>тарифы!H39-тарифы!H15-тарифы!H29+тарифы!H34+тарифы!H35+тарифы!H30</f>
        <v>8.780000000000001</v>
      </c>
      <c r="F15" s="168"/>
    </row>
    <row r="16" spans="2:6" ht="30" customHeight="1">
      <c r="B16" s="167" t="s">
        <v>177</v>
      </c>
      <c r="C16" s="249" t="s">
        <v>0</v>
      </c>
      <c r="D16" s="176">
        <f>тарифы!F36</f>
        <v>35.69</v>
      </c>
      <c r="E16" s="244">
        <f>тарифы!H36</f>
        <v>2.35</v>
      </c>
      <c r="F16" s="168"/>
    </row>
    <row r="17" spans="2:6" ht="30" customHeight="1">
      <c r="B17" s="167" t="s">
        <v>178</v>
      </c>
      <c r="C17" s="249" t="s">
        <v>0</v>
      </c>
      <c r="D17" s="176">
        <f>тарифы!F31</f>
        <v>0.2</v>
      </c>
      <c r="E17" s="244">
        <f>тарифы!H31</f>
        <v>0.01</v>
      </c>
      <c r="F17" s="168"/>
    </row>
    <row r="18" spans="2:6" ht="30" customHeight="1">
      <c r="B18" s="167" t="s">
        <v>179</v>
      </c>
      <c r="C18" s="249" t="s">
        <v>0</v>
      </c>
      <c r="D18" s="176">
        <f>тарифы!F33</f>
        <v>11.21</v>
      </c>
      <c r="E18" s="244">
        <f>тарифы!H33</f>
        <v>0.37</v>
      </c>
      <c r="F18" s="168"/>
    </row>
    <row r="19" spans="2:6" ht="30" customHeight="1" thickBot="1">
      <c r="B19" s="167" t="s">
        <v>180</v>
      </c>
      <c r="C19" s="249" t="s">
        <v>0</v>
      </c>
      <c r="D19" s="176">
        <f>тарифы!F32</f>
        <v>2.71</v>
      </c>
      <c r="E19" s="244">
        <f>тарифы!H32</f>
        <v>0.09</v>
      </c>
      <c r="F19" s="168"/>
    </row>
    <row r="20" spans="2:6" ht="24" customHeight="1" thickBot="1">
      <c r="B20" s="35" t="s">
        <v>37</v>
      </c>
      <c r="C20" s="45" t="s">
        <v>0</v>
      </c>
      <c r="D20" s="40">
        <f>SUM(D14:D19)</f>
        <v>503.35</v>
      </c>
      <c r="E20" s="41">
        <f>SUM(E14:E19)</f>
        <v>17.910000000000004</v>
      </c>
      <c r="F20" s="168"/>
    </row>
    <row r="21" spans="2:6" ht="9" customHeight="1" thickBot="1">
      <c r="B21" s="47"/>
      <c r="C21" s="4"/>
      <c r="D21" s="4"/>
      <c r="E21" s="48"/>
      <c r="F21" s="168"/>
    </row>
    <row r="22" spans="2:6" ht="17.25" thickBot="1">
      <c r="B22" s="35" t="s">
        <v>32</v>
      </c>
      <c r="C22" s="36" t="s">
        <v>33</v>
      </c>
      <c r="D22" s="170">
        <v>0.03</v>
      </c>
      <c r="E22" s="41">
        <v>20.05</v>
      </c>
      <c r="F22" s="168"/>
    </row>
    <row r="23" spans="2:6" ht="17.25" thickBot="1">
      <c r="B23" s="52" t="s">
        <v>32</v>
      </c>
      <c r="C23" s="53" t="s">
        <v>0</v>
      </c>
      <c r="D23" s="174">
        <v>0</v>
      </c>
      <c r="E23" s="55">
        <f>ROUND((E20*0.2005),2)</f>
        <v>3.59</v>
      </c>
      <c r="F23" s="168"/>
    </row>
    <row r="24" spans="2:6" ht="9" customHeight="1" thickBot="1">
      <c r="B24" s="47"/>
      <c r="C24" s="4"/>
      <c r="D24" s="4"/>
      <c r="E24" s="48"/>
      <c r="F24" s="168"/>
    </row>
    <row r="25" spans="2:6" ht="17.25" thickBot="1">
      <c r="B25" s="35" t="s">
        <v>34</v>
      </c>
      <c r="C25" s="45" t="s">
        <v>0</v>
      </c>
      <c r="D25" s="40">
        <f>ROUND((D20+D23),2)</f>
        <v>503.35</v>
      </c>
      <c r="E25" s="41">
        <f>ROUND((E20+E23),2)</f>
        <v>21.5</v>
      </c>
      <c r="F25" s="168"/>
    </row>
    <row r="26" spans="2:6" ht="7.5" customHeight="1" thickBot="1">
      <c r="B26" s="47"/>
      <c r="C26" s="4"/>
      <c r="D26" s="4"/>
      <c r="E26" s="48"/>
      <c r="F26" s="168"/>
    </row>
    <row r="27" spans="2:6" ht="17.25" thickBot="1">
      <c r="B27" s="35" t="s">
        <v>35</v>
      </c>
      <c r="C27" s="45" t="s">
        <v>0</v>
      </c>
      <c r="D27" s="174">
        <f>ROUND((D25*0.2),2)</f>
        <v>100.67</v>
      </c>
      <c r="E27" s="37">
        <f>ROUND((E25*0.2),2)</f>
        <v>4.3</v>
      </c>
      <c r="F27" s="168"/>
    </row>
    <row r="28" spans="2:6" ht="7.5" customHeight="1" thickBot="1">
      <c r="B28" s="47"/>
      <c r="C28" s="4"/>
      <c r="D28" s="4"/>
      <c r="E28" s="48"/>
      <c r="F28" s="168"/>
    </row>
    <row r="29" spans="2:6" ht="17.25" thickBot="1">
      <c r="B29" s="35" t="s">
        <v>36</v>
      </c>
      <c r="C29" s="36" t="s">
        <v>0</v>
      </c>
      <c r="D29" s="40">
        <f>ROUND((D25+D27),2)</f>
        <v>604.02</v>
      </c>
      <c r="E29" s="41">
        <f>ROUND((E25+E27),2)</f>
        <v>25.8</v>
      </c>
      <c r="F29" s="168"/>
    </row>
    <row r="30" ht="17.25" thickBot="1">
      <c r="F30" s="168"/>
    </row>
    <row r="31" spans="2:8" ht="17.25" thickBot="1">
      <c r="B31" s="65" t="s">
        <v>93</v>
      </c>
      <c r="C31" s="46"/>
      <c r="D31" s="46">
        <v>50</v>
      </c>
      <c r="E31" s="46">
        <v>310</v>
      </c>
      <c r="F31" s="250"/>
      <c r="G31" s="250"/>
      <c r="H31" s="250"/>
    </row>
    <row r="32" spans="2:8" ht="16.5">
      <c r="B32" s="47"/>
      <c r="C32" s="62"/>
      <c r="D32" s="62"/>
      <c r="E32" s="62"/>
      <c r="F32" s="250"/>
      <c r="G32" s="250"/>
      <c r="H32" s="250"/>
    </row>
    <row r="33" spans="2:8" ht="16.5">
      <c r="B33" s="47"/>
      <c r="C33" s="62"/>
      <c r="D33" s="62"/>
      <c r="E33" s="62"/>
      <c r="F33" s="250"/>
      <c r="G33" s="250"/>
      <c r="H33" s="250"/>
    </row>
    <row r="34" spans="2:8" ht="16.5">
      <c r="B34" s="172" t="s">
        <v>38</v>
      </c>
      <c r="D34" s="3" t="s">
        <v>39</v>
      </c>
      <c r="F34"/>
      <c r="G34"/>
      <c r="H34"/>
    </row>
    <row r="35" ht="16.5">
      <c r="F35" s="168"/>
    </row>
    <row r="36" spans="1:6" ht="16.5">
      <c r="A36" s="17" t="s">
        <v>10</v>
      </c>
      <c r="B36" s="17"/>
      <c r="F36" s="168"/>
    </row>
    <row r="37" spans="1:6" ht="16.5">
      <c r="A37" s="17" t="s">
        <v>136</v>
      </c>
      <c r="B37" s="17"/>
      <c r="F37" s="168"/>
    </row>
    <row r="38" spans="1:6" ht="16.5">
      <c r="A38" s="17" t="s">
        <v>137</v>
      </c>
      <c r="B38" s="17"/>
      <c r="F38" s="168"/>
    </row>
    <row r="39" spans="1:6" ht="16.5">
      <c r="A39" s="17"/>
      <c r="B39" s="17"/>
      <c r="F39" s="168"/>
    </row>
    <row r="40" ht="16.5">
      <c r="F40" s="168"/>
    </row>
    <row r="41" ht="16.5">
      <c r="F41" s="168"/>
    </row>
    <row r="42" ht="16.5">
      <c r="F42" s="168"/>
    </row>
    <row r="43" ht="16.5">
      <c r="F43" s="168"/>
    </row>
    <row r="44" ht="16.5">
      <c r="F44" s="168"/>
    </row>
    <row r="45" ht="16.5">
      <c r="F45" s="168"/>
    </row>
    <row r="46" ht="16.5">
      <c r="F46" s="168"/>
    </row>
    <row r="47" ht="16.5">
      <c r="F47" s="168"/>
    </row>
    <row r="48" ht="16.5">
      <c r="F48" s="168"/>
    </row>
    <row r="49" ht="16.5">
      <c r="F49" s="168"/>
    </row>
    <row r="50" ht="16.5">
      <c r="F50" s="168"/>
    </row>
    <row r="51" ht="16.5">
      <c r="F51" s="168"/>
    </row>
    <row r="52" ht="16.5">
      <c r="F52" s="168"/>
    </row>
    <row r="53" ht="16.5">
      <c r="F53" s="168"/>
    </row>
    <row r="54" ht="16.5">
      <c r="F54" s="168"/>
    </row>
    <row r="55" ht="16.5">
      <c r="F55" s="168"/>
    </row>
    <row r="56" ht="16.5">
      <c r="F56" s="168"/>
    </row>
  </sheetData>
  <sheetProtection/>
  <mergeCells count="5">
    <mergeCell ref="B8:E8"/>
    <mergeCell ref="C12:C13"/>
    <mergeCell ref="B12:B13"/>
    <mergeCell ref="D12:D13"/>
    <mergeCell ref="E12:E13"/>
  </mergeCells>
  <printOptions/>
  <pageMargins left="0.38" right="0.2" top="0.19" bottom="0.2" header="0.19" footer="0.19"/>
  <pageSetup horizontalDpi="600" verticalDpi="600" orientation="portrait" paperSize="8" scale="120" r:id="rId1"/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3.375" style="3" customWidth="1"/>
    <col min="2" max="2" width="51.25390625" style="3" customWidth="1"/>
    <col min="3" max="3" width="14.375" style="3" customWidth="1"/>
    <col min="4" max="4" width="17.125" style="3" customWidth="1"/>
    <col min="5" max="5" width="17.375" style="3" customWidth="1"/>
    <col min="6" max="16384" width="9.125" style="3" customWidth="1"/>
  </cols>
  <sheetData>
    <row r="1" ht="16.5">
      <c r="D1" s="3" t="s">
        <v>12</v>
      </c>
    </row>
    <row r="2" ht="16.5">
      <c r="D2" s="3" t="s">
        <v>13</v>
      </c>
    </row>
    <row r="4" ht="16.5">
      <c r="D4" s="3" t="s">
        <v>128</v>
      </c>
    </row>
    <row r="6" ht="16.5">
      <c r="D6" s="3" t="s">
        <v>196</v>
      </c>
    </row>
    <row r="8" spans="2:5" s="171" customFormat="1" ht="60.75" customHeight="1">
      <c r="B8" s="276" t="s">
        <v>94</v>
      </c>
      <c r="C8" s="276"/>
      <c r="D8" s="276"/>
      <c r="E8" s="276"/>
    </row>
    <row r="9" spans="2:5" ht="12.75" customHeight="1" thickBot="1">
      <c r="B9" s="165"/>
      <c r="C9" s="165"/>
      <c r="D9" s="165"/>
      <c r="E9" s="165"/>
    </row>
    <row r="10" spans="2:5" ht="20.25" customHeight="1" thickBot="1">
      <c r="B10" s="165" t="s">
        <v>14</v>
      </c>
      <c r="C10" s="166">
        <v>360</v>
      </c>
      <c r="D10" s="165"/>
      <c r="E10" s="165"/>
    </row>
    <row r="11" spans="2:5" ht="19.5" customHeight="1" thickBot="1">
      <c r="B11" s="165"/>
      <c r="C11" s="165"/>
      <c r="D11" s="165"/>
      <c r="E11" s="165"/>
    </row>
    <row r="12" spans="2:5" ht="30" customHeight="1">
      <c r="B12" s="277" t="s">
        <v>40</v>
      </c>
      <c r="C12" s="281" t="s">
        <v>16</v>
      </c>
      <c r="D12" s="279" t="s">
        <v>95</v>
      </c>
      <c r="E12" s="279" t="s">
        <v>96</v>
      </c>
    </row>
    <row r="13" spans="2:5" ht="27" customHeight="1" thickBot="1">
      <c r="B13" s="278"/>
      <c r="C13" s="282"/>
      <c r="D13" s="280"/>
      <c r="E13" s="280"/>
    </row>
    <row r="14" spans="2:6" ht="96" customHeight="1">
      <c r="B14" s="167" t="s">
        <v>182</v>
      </c>
      <c r="C14" s="29" t="s">
        <v>0</v>
      </c>
      <c r="D14" s="253">
        <f>D24-SUM(D16:D23)</f>
        <v>261.78</v>
      </c>
      <c r="E14" s="255">
        <f>E24-SUM(E16:E23)</f>
        <v>8.78</v>
      </c>
      <c r="F14" s="168"/>
    </row>
    <row r="15" spans="2:6" ht="50.25" customHeight="1">
      <c r="B15" s="167" t="s">
        <v>183</v>
      </c>
      <c r="C15" s="29" t="s">
        <v>0</v>
      </c>
      <c r="D15" s="254">
        <f>тарифы!F38</f>
        <v>20.75</v>
      </c>
      <c r="E15" s="256">
        <f>тарифы!H38</f>
        <v>0.68</v>
      </c>
      <c r="F15" s="168"/>
    </row>
    <row r="16" spans="2:6" ht="16.5">
      <c r="B16" s="28" t="s">
        <v>184</v>
      </c>
      <c r="C16" s="29" t="s">
        <v>0</v>
      </c>
      <c r="D16" s="251">
        <f>тарифы!F16</f>
        <v>51.39</v>
      </c>
      <c r="E16" s="252">
        <f>тарифы!H16</f>
        <v>1.69</v>
      </c>
      <c r="F16" s="168"/>
    </row>
    <row r="17" spans="2:6" ht="16.5">
      <c r="B17" s="28" t="s">
        <v>185</v>
      </c>
      <c r="C17" s="29" t="s">
        <v>0</v>
      </c>
      <c r="D17" s="251">
        <f>тарифы!F17</f>
        <v>53.44</v>
      </c>
      <c r="E17" s="252">
        <f>тарифы!H17</f>
        <v>1.76</v>
      </c>
      <c r="F17" s="168"/>
    </row>
    <row r="18" spans="2:6" ht="16.5">
      <c r="B18" s="28" t="s">
        <v>186</v>
      </c>
      <c r="C18" s="29" t="s">
        <v>0</v>
      </c>
      <c r="D18" s="251">
        <f>тарифы!F19</f>
        <v>53.22</v>
      </c>
      <c r="E18" s="252">
        <f>тарифы!H19</f>
        <v>1.75</v>
      </c>
      <c r="F18" s="168"/>
    </row>
    <row r="19" spans="2:6" ht="16.5">
      <c r="B19" s="28" t="s">
        <v>187</v>
      </c>
      <c r="C19" s="29" t="s">
        <v>0</v>
      </c>
      <c r="D19" s="251">
        <f>тарифы!F18</f>
        <v>17.36</v>
      </c>
      <c r="E19" s="252">
        <f>тарифы!H18</f>
        <v>0.57</v>
      </c>
      <c r="F19" s="168"/>
    </row>
    <row r="20" spans="2:6" ht="16.5">
      <c r="B20" s="28" t="s">
        <v>188</v>
      </c>
      <c r="C20" s="29" t="s">
        <v>0</v>
      </c>
      <c r="D20" s="251">
        <f>тарифы!F20</f>
        <v>16.35</v>
      </c>
      <c r="E20" s="252">
        <f>тарифы!H20</f>
        <v>0.54</v>
      </c>
      <c r="F20" s="168"/>
    </row>
    <row r="21" spans="2:6" ht="16.5">
      <c r="B21" s="28" t="s">
        <v>189</v>
      </c>
      <c r="C21" s="29" t="s">
        <v>0</v>
      </c>
      <c r="D21" s="169">
        <f>тарифы!F36</f>
        <v>35.69</v>
      </c>
      <c r="E21" s="31">
        <f>тарифы!H36</f>
        <v>2.35</v>
      </c>
      <c r="F21" s="168"/>
    </row>
    <row r="22" spans="2:6" ht="33">
      <c r="B22" s="167" t="s">
        <v>190</v>
      </c>
      <c r="C22" s="29" t="s">
        <v>0</v>
      </c>
      <c r="D22" s="169">
        <f>тарифы!F31+тарифы!F32+тарифы!F33</f>
        <v>14.120000000000001</v>
      </c>
      <c r="E22" s="31">
        <f>тарифы!H31+тарифы!H32+тарифы!H33</f>
        <v>0.47</v>
      </c>
      <c r="F22" s="168"/>
    </row>
    <row r="23" ht="24" customHeight="1" thickBot="1">
      <c r="F23" s="168"/>
    </row>
    <row r="24" spans="2:6" ht="17.25" thickBot="1">
      <c r="B24" s="35" t="s">
        <v>37</v>
      </c>
      <c r="C24" s="45" t="s">
        <v>0</v>
      </c>
      <c r="D24" s="40">
        <f>тарифы!F39</f>
        <v>503.35</v>
      </c>
      <c r="E24" s="41">
        <f>тарифы!H39</f>
        <v>17.91</v>
      </c>
      <c r="F24" s="168"/>
    </row>
    <row r="25" spans="2:6" ht="9" customHeight="1" thickBot="1">
      <c r="B25" s="47"/>
      <c r="C25" s="4"/>
      <c r="D25" s="4"/>
      <c r="E25" s="48"/>
      <c r="F25" s="168"/>
    </row>
    <row r="26" spans="2:6" ht="17.25" thickBot="1">
      <c r="B26" s="35" t="s">
        <v>32</v>
      </c>
      <c r="C26" s="36" t="s">
        <v>33</v>
      </c>
      <c r="D26" s="170">
        <v>0</v>
      </c>
      <c r="E26" s="41">
        <v>20.05</v>
      </c>
      <c r="F26" s="168"/>
    </row>
    <row r="27" spans="2:6" ht="17.25" thickBot="1">
      <c r="B27" s="52" t="s">
        <v>32</v>
      </c>
      <c r="C27" s="53" t="s">
        <v>0</v>
      </c>
      <c r="D27" s="174">
        <f>ROUND((D24*0),2)</f>
        <v>0</v>
      </c>
      <c r="E27" s="55">
        <f>ROUND((E24*0.2005),2)</f>
        <v>3.59</v>
      </c>
      <c r="F27" s="168"/>
    </row>
    <row r="28" spans="2:6" ht="9" customHeight="1" thickBot="1">
      <c r="B28" s="47"/>
      <c r="C28" s="4"/>
      <c r="D28" s="4"/>
      <c r="E28" s="48"/>
      <c r="F28" s="168"/>
    </row>
    <row r="29" spans="2:6" ht="17.25" thickBot="1">
      <c r="B29" s="35" t="s">
        <v>34</v>
      </c>
      <c r="C29" s="45" t="s">
        <v>0</v>
      </c>
      <c r="D29" s="40">
        <f>ROUND((D24+D27),2)</f>
        <v>503.35</v>
      </c>
      <c r="E29" s="41">
        <f>ROUND((E24+E27),2)</f>
        <v>21.5</v>
      </c>
      <c r="F29" s="168"/>
    </row>
    <row r="30" spans="2:6" ht="7.5" customHeight="1" thickBot="1">
      <c r="B30" s="47"/>
      <c r="C30" s="4"/>
      <c r="D30" s="4"/>
      <c r="E30" s="48"/>
      <c r="F30" s="168"/>
    </row>
    <row r="31" spans="2:6" ht="17.25" thickBot="1">
      <c r="B31" s="35" t="s">
        <v>35</v>
      </c>
      <c r="C31" s="45" t="s">
        <v>0</v>
      </c>
      <c r="D31" s="174">
        <f>ROUND((D29*0.2),2)</f>
        <v>100.67</v>
      </c>
      <c r="E31" s="37">
        <f>ROUND((E29*0.2),2)</f>
        <v>4.3</v>
      </c>
      <c r="F31" s="168"/>
    </row>
    <row r="32" spans="2:6" ht="7.5" customHeight="1" thickBot="1">
      <c r="B32" s="47"/>
      <c r="C32" s="4"/>
      <c r="D32" s="4"/>
      <c r="E32" s="48"/>
      <c r="F32" s="168"/>
    </row>
    <row r="33" spans="2:6" ht="17.25" thickBot="1">
      <c r="B33" s="35" t="s">
        <v>36</v>
      </c>
      <c r="C33" s="36" t="s">
        <v>0</v>
      </c>
      <c r="D33" s="40">
        <f>ROUND((D29+D31),2)</f>
        <v>604.02</v>
      </c>
      <c r="E33" s="41">
        <f>ROUND((E29+E31),2)</f>
        <v>25.8</v>
      </c>
      <c r="F33" s="168"/>
    </row>
    <row r="34" ht="16.5">
      <c r="F34" s="168"/>
    </row>
    <row r="35" ht="16.5">
      <c r="F35" s="168"/>
    </row>
    <row r="36" spans="2:6" ht="16.5">
      <c r="B36" s="172" t="s">
        <v>38</v>
      </c>
      <c r="D36" s="3" t="s">
        <v>39</v>
      </c>
      <c r="F36" s="168"/>
    </row>
    <row r="37" ht="16.5">
      <c r="F37" s="168"/>
    </row>
    <row r="38" spans="1:6" ht="16.5">
      <c r="A38" s="17" t="s">
        <v>10</v>
      </c>
      <c r="B38" s="17"/>
      <c r="F38" s="168"/>
    </row>
    <row r="39" spans="1:6" ht="16.5">
      <c r="A39" s="17" t="s">
        <v>136</v>
      </c>
      <c r="B39" s="17"/>
      <c r="F39" s="168"/>
    </row>
    <row r="40" spans="1:6" ht="16.5">
      <c r="A40" s="17" t="s">
        <v>137</v>
      </c>
      <c r="B40" s="17"/>
      <c r="F40" s="168"/>
    </row>
    <row r="41" spans="1:6" ht="16.5">
      <c r="A41" s="17"/>
      <c r="B41" s="17"/>
      <c r="F41" s="168"/>
    </row>
    <row r="42" ht="16.5">
      <c r="F42" s="168"/>
    </row>
    <row r="43" ht="16.5">
      <c r="F43" s="168"/>
    </row>
    <row r="44" ht="16.5">
      <c r="F44" s="168"/>
    </row>
    <row r="45" ht="16.5">
      <c r="F45" s="168"/>
    </row>
    <row r="46" ht="16.5">
      <c r="F46" s="168"/>
    </row>
    <row r="47" ht="16.5">
      <c r="F47" s="168"/>
    </row>
    <row r="48" ht="16.5">
      <c r="F48" s="168"/>
    </row>
    <row r="49" ht="16.5">
      <c r="F49" s="168"/>
    </row>
    <row r="50" ht="16.5">
      <c r="F50" s="168"/>
    </row>
    <row r="51" ht="16.5">
      <c r="F51" s="168"/>
    </row>
    <row r="52" ht="16.5">
      <c r="F52" s="168"/>
    </row>
    <row r="53" ht="16.5">
      <c r="F53" s="168"/>
    </row>
    <row r="54" ht="16.5">
      <c r="F54" s="168"/>
    </row>
    <row r="55" ht="16.5">
      <c r="F55" s="168"/>
    </row>
    <row r="56" ht="16.5">
      <c r="F56" s="168"/>
    </row>
    <row r="57" ht="16.5">
      <c r="F57" s="168"/>
    </row>
    <row r="58" ht="16.5">
      <c r="F58" s="168"/>
    </row>
  </sheetData>
  <sheetProtection/>
  <mergeCells count="5">
    <mergeCell ref="B8:E8"/>
    <mergeCell ref="C12:C13"/>
    <mergeCell ref="B12:B13"/>
    <mergeCell ref="D12:D13"/>
    <mergeCell ref="E12:E13"/>
  </mergeCells>
  <printOptions/>
  <pageMargins left="0.38" right="0.2" top="0.19" bottom="0.2" header="0.19" footer="0.19"/>
  <pageSetup horizontalDpi="600" verticalDpi="600" orientation="portrait" paperSize="8" scale="120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75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4.875" style="11" customWidth="1"/>
    <col min="2" max="2" width="43.75390625" style="11" customWidth="1"/>
    <col min="3" max="3" width="10.00390625" style="11" customWidth="1"/>
    <col min="4" max="4" width="14.375" style="11" customWidth="1"/>
    <col min="5" max="5" width="15.00390625" style="11" customWidth="1"/>
    <col min="6" max="7" width="13.125" style="11" customWidth="1"/>
    <col min="8" max="8" width="15.625" style="11" customWidth="1"/>
    <col min="9" max="16384" width="9.125" style="11" customWidth="1"/>
  </cols>
  <sheetData>
    <row r="1" spans="6:8" ht="18.75">
      <c r="F1" s="3" t="s">
        <v>12</v>
      </c>
      <c r="G1" s="3"/>
      <c r="H1" s="3"/>
    </row>
    <row r="2" spans="6:8" ht="18.75">
      <c r="F2" s="3" t="s">
        <v>13</v>
      </c>
      <c r="G2" s="3"/>
      <c r="H2" s="3"/>
    </row>
    <row r="3" spans="6:8" ht="18.75">
      <c r="F3" s="3"/>
      <c r="G3" s="3"/>
      <c r="H3" s="3"/>
    </row>
    <row r="4" spans="6:8" ht="18.75">
      <c r="F4" s="3" t="s">
        <v>122</v>
      </c>
      <c r="G4" s="3"/>
      <c r="H4" s="3"/>
    </row>
    <row r="5" spans="6:8" ht="18.75">
      <c r="F5" s="3"/>
      <c r="G5" s="3"/>
      <c r="H5" s="3"/>
    </row>
    <row r="6" spans="6:8" ht="18.75">
      <c r="F6" s="18" t="s">
        <v>192</v>
      </c>
      <c r="G6" s="3"/>
      <c r="H6" s="3"/>
    </row>
    <row r="8" spans="2:8" ht="55.5" customHeight="1">
      <c r="B8" s="283" t="s">
        <v>191</v>
      </c>
      <c r="C8" s="283"/>
      <c r="D8" s="283"/>
      <c r="E8" s="283"/>
      <c r="F8" s="283"/>
      <c r="G8" s="283"/>
      <c r="H8" s="283"/>
    </row>
    <row r="9" spans="2:8" ht="12.75" customHeight="1">
      <c r="B9" s="12"/>
      <c r="C9" s="12"/>
      <c r="D9" s="12"/>
      <c r="E9" s="12"/>
      <c r="F9" s="12"/>
      <c r="G9" s="12"/>
      <c r="H9" s="12"/>
    </row>
    <row r="10" spans="2:8" ht="19.5" customHeight="1" thickBot="1">
      <c r="B10" s="12"/>
      <c r="C10" s="12"/>
      <c r="D10" s="12"/>
      <c r="E10" s="12"/>
      <c r="F10" s="12"/>
      <c r="G10" s="12"/>
      <c r="H10" s="12"/>
    </row>
    <row r="11" spans="2:8" ht="12.75" customHeight="1" thickBot="1">
      <c r="B11" s="287" t="s">
        <v>15</v>
      </c>
      <c r="C11" s="284" t="s">
        <v>16</v>
      </c>
      <c r="D11" s="290" t="s">
        <v>91</v>
      </c>
      <c r="E11" s="293" t="s">
        <v>9</v>
      </c>
      <c r="F11" s="294"/>
      <c r="G11" s="294"/>
      <c r="H11" s="295"/>
    </row>
    <row r="12" spans="2:8" ht="22.5" customHeight="1" thickBot="1">
      <c r="B12" s="288"/>
      <c r="C12" s="285"/>
      <c r="D12" s="291"/>
      <c r="E12" s="296" t="s">
        <v>88</v>
      </c>
      <c r="F12" s="297"/>
      <c r="G12" s="296" t="s">
        <v>89</v>
      </c>
      <c r="H12" s="298"/>
    </row>
    <row r="13" spans="2:8" ht="108.75" customHeight="1" thickBot="1">
      <c r="B13" s="289"/>
      <c r="C13" s="286"/>
      <c r="D13" s="292"/>
      <c r="E13" s="13" t="s">
        <v>90</v>
      </c>
      <c r="F13" s="14" t="s">
        <v>72</v>
      </c>
      <c r="G13" s="13" t="s">
        <v>90</v>
      </c>
      <c r="H13" s="13" t="s">
        <v>71</v>
      </c>
    </row>
    <row r="14" spans="2:9" ht="18.75">
      <c r="B14" s="19" t="s">
        <v>26</v>
      </c>
      <c r="C14" s="20" t="s">
        <v>0</v>
      </c>
      <c r="D14" s="21">
        <f>D15+D21</f>
        <v>994967.55</v>
      </c>
      <c r="E14" s="21">
        <f>E15+E21</f>
        <v>134594.79</v>
      </c>
      <c r="F14" s="21">
        <f>ROUND(F15+F21,2)</f>
        <v>224.33</v>
      </c>
      <c r="G14" s="21">
        <f>G15+G21</f>
        <v>860372.76</v>
      </c>
      <c r="H14" s="22">
        <f>ROUND(H15+H21,2)</f>
        <v>7.6</v>
      </c>
      <c r="I14" s="15"/>
    </row>
    <row r="15" spans="2:9" ht="18.75">
      <c r="B15" s="23" t="s">
        <v>17</v>
      </c>
      <c r="C15" s="24" t="s">
        <v>0</v>
      </c>
      <c r="D15" s="227">
        <f>SUM(D16:D20)</f>
        <v>828368.02</v>
      </c>
      <c r="E15" s="26">
        <f>SUM(E16:E20)</f>
        <v>115051.11</v>
      </c>
      <c r="F15" s="26">
        <f>ROUND(SUM(F16:F20),2)</f>
        <v>191.76</v>
      </c>
      <c r="G15" s="25">
        <f>SUM(G16:G20)</f>
        <v>713316.91</v>
      </c>
      <c r="H15" s="27">
        <f>ROUND(SUM(H16:H20),2)</f>
        <v>6.31</v>
      </c>
      <c r="I15" s="15"/>
    </row>
    <row r="16" spans="2:9" ht="18.75">
      <c r="B16" s="28" t="s">
        <v>141</v>
      </c>
      <c r="C16" s="29" t="s">
        <v>0</v>
      </c>
      <c r="D16" s="121">
        <f>'розшифровка '!B14</f>
        <v>221999.14</v>
      </c>
      <c r="E16" s="31">
        <f>ROUND(D16/D$50*E$50,2)</f>
        <v>30833.21</v>
      </c>
      <c r="F16" s="30">
        <f>ROUND(E16/$E$50/12,2)</f>
        <v>51.39</v>
      </c>
      <c r="G16" s="31">
        <f>ROUND(D16-E16,2)</f>
        <v>191165.93</v>
      </c>
      <c r="H16" s="31">
        <f>ROUND(G16/$G$50/365,2)</f>
        <v>1.69</v>
      </c>
      <c r="I16" s="15"/>
    </row>
    <row r="17" spans="2:9" ht="18.75">
      <c r="B17" s="28" t="s">
        <v>18</v>
      </c>
      <c r="C17" s="29" t="s">
        <v>0</v>
      </c>
      <c r="D17" s="121">
        <f>'розшифровка '!C41</f>
        <v>230850</v>
      </c>
      <c r="E17" s="31">
        <f aca="true" t="shared" si="0" ref="E17:E38">ROUND(D17/D$50*E$50,2)</f>
        <v>32062.5</v>
      </c>
      <c r="F17" s="30">
        <f>ROUND(E17/$E$50/12,2)</f>
        <v>53.44</v>
      </c>
      <c r="G17" s="31">
        <f aca="true" t="shared" si="1" ref="G17:G38">ROUND(D17-E17,2)</f>
        <v>198787.5</v>
      </c>
      <c r="H17" s="31">
        <f>ROUND(G17/$G$50/365,2)</f>
        <v>1.76</v>
      </c>
      <c r="I17" s="15"/>
    </row>
    <row r="18" spans="2:9" ht="18.75">
      <c r="B18" s="28" t="s">
        <v>19</v>
      </c>
      <c r="C18" s="29" t="s">
        <v>0</v>
      </c>
      <c r="D18" s="107">
        <f>'розшифровка '!G27</f>
        <v>75003.12</v>
      </c>
      <c r="E18" s="31">
        <f t="shared" si="0"/>
        <v>10417.1</v>
      </c>
      <c r="F18" s="30">
        <f>ROUND(E18/$E$50/12,2)</f>
        <v>17.36</v>
      </c>
      <c r="G18" s="31">
        <f t="shared" si="1"/>
        <v>64586.02</v>
      </c>
      <c r="H18" s="31">
        <f>ROUND(G18/$G$50/365,2)</f>
        <v>0.57</v>
      </c>
      <c r="I18" s="15"/>
    </row>
    <row r="19" spans="2:9" ht="18.75">
      <c r="B19" s="28" t="s">
        <v>20</v>
      </c>
      <c r="C19" s="29" t="s">
        <v>0</v>
      </c>
      <c r="D19" s="121">
        <f>'розшифровка '!G28</f>
        <v>229899.6</v>
      </c>
      <c r="E19" s="31">
        <f t="shared" si="0"/>
        <v>31930.5</v>
      </c>
      <c r="F19" s="30">
        <f>ROUND(E19/$E$50/12,2)</f>
        <v>53.22</v>
      </c>
      <c r="G19" s="31">
        <f t="shared" si="1"/>
        <v>197969.1</v>
      </c>
      <c r="H19" s="31">
        <f>ROUND(G19/$G$50/365,2)</f>
        <v>1.75</v>
      </c>
      <c r="I19" s="15"/>
    </row>
    <row r="20" spans="2:9" ht="18.75">
      <c r="B20" s="28" t="s">
        <v>21</v>
      </c>
      <c r="C20" s="29" t="s">
        <v>0</v>
      </c>
      <c r="D20" s="121">
        <f>'розшифровка '!G29</f>
        <v>70616.16</v>
      </c>
      <c r="E20" s="31">
        <f t="shared" si="0"/>
        <v>9807.8</v>
      </c>
      <c r="F20" s="30">
        <f>ROUND(E20/$E$50/12,2)</f>
        <v>16.35</v>
      </c>
      <c r="G20" s="31">
        <f t="shared" si="1"/>
        <v>60808.36</v>
      </c>
      <c r="H20" s="31">
        <f>ROUND(G20/$G$50/365,2)</f>
        <v>0.54</v>
      </c>
      <c r="I20" s="15"/>
    </row>
    <row r="21" spans="2:9" ht="18.75">
      <c r="B21" s="23" t="s">
        <v>22</v>
      </c>
      <c r="C21" s="29" t="s">
        <v>0</v>
      </c>
      <c r="D21" s="228">
        <f>SUM(D22:D26)</f>
        <v>166599.53000000003</v>
      </c>
      <c r="E21" s="26">
        <f>SUM(E22:E26)</f>
        <v>19543.68</v>
      </c>
      <c r="F21" s="26">
        <f>ROUND(SUM(F22:F26),2)</f>
        <v>32.57</v>
      </c>
      <c r="G21" s="26">
        <f>SUM(G22:G26)</f>
        <v>147055.85</v>
      </c>
      <c r="H21" s="27">
        <f>ROUND(SUM(H22:H26),2)</f>
        <v>1.29</v>
      </c>
      <c r="I21" s="15"/>
    </row>
    <row r="22" spans="2:9" ht="18.75">
      <c r="B22" s="28" t="s">
        <v>23</v>
      </c>
      <c r="C22" s="29" t="s">
        <v>0</v>
      </c>
      <c r="D22" s="121">
        <f>'розшифровка '!E66</f>
        <v>134850.46000000002</v>
      </c>
      <c r="E22" s="31">
        <f>ROUND((D22-'розшифровка '!E64-'розшифровка '!E65)/D$50*E$50,2)</f>
        <v>15134.09</v>
      </c>
      <c r="F22" s="30">
        <f aca="true" t="shared" si="2" ref="F22:F28">ROUND(E22/$E$50/12,2)</f>
        <v>25.22</v>
      </c>
      <c r="G22" s="31">
        <f t="shared" si="1"/>
        <v>119716.37</v>
      </c>
      <c r="H22" s="31">
        <f aca="true" t="shared" si="3" ref="H22:H28">ROUND(G22/$G$50/365,2)</f>
        <v>1.06</v>
      </c>
      <c r="I22" s="15"/>
    </row>
    <row r="23" spans="2:9" ht="18.75">
      <c r="B23" s="28" t="s">
        <v>69</v>
      </c>
      <c r="C23" s="29" t="s">
        <v>0</v>
      </c>
      <c r="D23" s="121">
        <f>'розшифровка '!I58</f>
        <v>2866.06</v>
      </c>
      <c r="E23" s="31">
        <f t="shared" si="0"/>
        <v>398.06</v>
      </c>
      <c r="F23" s="30">
        <f t="shared" si="2"/>
        <v>0.66</v>
      </c>
      <c r="G23" s="31">
        <f t="shared" si="1"/>
        <v>2468</v>
      </c>
      <c r="H23" s="31">
        <f t="shared" si="3"/>
        <v>0.02</v>
      </c>
      <c r="I23" s="15"/>
    </row>
    <row r="24" spans="2:9" ht="18.75">
      <c r="B24" s="28" t="s">
        <v>24</v>
      </c>
      <c r="C24" s="29" t="s">
        <v>0</v>
      </c>
      <c r="D24" s="121">
        <f>'розшифровка '!E82</f>
        <v>504.12</v>
      </c>
      <c r="E24" s="31">
        <f t="shared" si="0"/>
        <v>70.02</v>
      </c>
      <c r="F24" s="30">
        <f t="shared" si="2"/>
        <v>0.12</v>
      </c>
      <c r="G24" s="31">
        <f t="shared" si="1"/>
        <v>434.1</v>
      </c>
      <c r="H24" s="31">
        <f t="shared" si="3"/>
        <v>0</v>
      </c>
      <c r="I24" s="15"/>
    </row>
    <row r="25" spans="2:9" ht="18.75">
      <c r="B25" s="175" t="s">
        <v>144</v>
      </c>
      <c r="C25" s="29" t="s">
        <v>0</v>
      </c>
      <c r="D25" s="129">
        <f>'розшифровка '!D84</f>
        <v>3220</v>
      </c>
      <c r="E25" s="31">
        <f t="shared" si="0"/>
        <v>447.22</v>
      </c>
      <c r="F25" s="30">
        <f t="shared" si="2"/>
        <v>0.75</v>
      </c>
      <c r="G25" s="31">
        <f t="shared" si="1"/>
        <v>2772.78</v>
      </c>
      <c r="H25" s="31">
        <f t="shared" si="3"/>
        <v>0.02</v>
      </c>
      <c r="I25" s="15"/>
    </row>
    <row r="26" spans="2:9" ht="19.5" thickBot="1">
      <c r="B26" s="32" t="s">
        <v>156</v>
      </c>
      <c r="C26" s="29" t="s">
        <v>0</v>
      </c>
      <c r="D26" s="129">
        <f>'розшифровка '!E76</f>
        <v>25158.89</v>
      </c>
      <c r="E26" s="34">
        <f t="shared" si="0"/>
        <v>3494.29</v>
      </c>
      <c r="F26" s="33">
        <f t="shared" si="2"/>
        <v>5.82</v>
      </c>
      <c r="G26" s="34">
        <f t="shared" si="1"/>
        <v>21664.6</v>
      </c>
      <c r="H26" s="31">
        <f t="shared" si="3"/>
        <v>0.19</v>
      </c>
      <c r="I26" s="15"/>
    </row>
    <row r="27" spans="2:9" s="187" customFormat="1" ht="19.5" thickBot="1">
      <c r="B27" s="182" t="s">
        <v>25</v>
      </c>
      <c r="C27" s="183" t="s">
        <v>0</v>
      </c>
      <c r="D27" s="184">
        <f>'розшифровка '!E91</f>
        <v>625924.29</v>
      </c>
      <c r="E27" s="70">
        <v>87629.38</v>
      </c>
      <c r="F27" s="185">
        <f t="shared" si="2"/>
        <v>146.05</v>
      </c>
      <c r="G27" s="70">
        <f t="shared" si="1"/>
        <v>538294.91</v>
      </c>
      <c r="H27" s="184">
        <f t="shared" si="3"/>
        <v>4.76</v>
      </c>
      <c r="I27" s="186"/>
    </row>
    <row r="28" spans="2:9" s="187" customFormat="1" ht="19.5" thickBot="1">
      <c r="B28" s="182" t="s">
        <v>129</v>
      </c>
      <c r="C28" s="183" t="s">
        <v>0</v>
      </c>
      <c r="D28" s="111">
        <f>ROUND(D27*0.22,2)</f>
        <v>137703.34</v>
      </c>
      <c r="E28" s="111">
        <f>ROUND(E27*0.22,2)</f>
        <v>19278.46</v>
      </c>
      <c r="F28" s="188">
        <f t="shared" si="2"/>
        <v>32.13</v>
      </c>
      <c r="G28" s="178">
        <f t="shared" si="1"/>
        <v>118424.88</v>
      </c>
      <c r="H28" s="70">
        <f t="shared" si="3"/>
        <v>1.05</v>
      </c>
      <c r="I28" s="186"/>
    </row>
    <row r="29" spans="2:9" ht="18.75">
      <c r="B29" s="19" t="s">
        <v>27</v>
      </c>
      <c r="C29" s="20" t="s">
        <v>0</v>
      </c>
      <c r="D29" s="229">
        <f>SUM(D30:D36)</f>
        <v>476103.89</v>
      </c>
      <c r="E29" s="42">
        <f>SUM(E30:E36)</f>
        <v>47688.29</v>
      </c>
      <c r="F29" s="42">
        <f>SUM(F30:F36)</f>
        <v>79.47999999999999</v>
      </c>
      <c r="G29" s="42">
        <f>SUM(G30:G36)</f>
        <v>428415.60000000003</v>
      </c>
      <c r="H29" s="42">
        <f>SUM(H30:H36)</f>
        <v>3.8000000000000003</v>
      </c>
      <c r="I29" s="15"/>
    </row>
    <row r="30" spans="2:9" ht="18.75">
      <c r="B30" s="163" t="s">
        <v>121</v>
      </c>
      <c r="C30" s="164" t="s">
        <v>0</v>
      </c>
      <c r="D30" s="136">
        <f>'розшифровка '!C118</f>
        <v>0</v>
      </c>
      <c r="E30" s="31">
        <f t="shared" si="0"/>
        <v>0</v>
      </c>
      <c r="F30" s="30">
        <f aca="true" t="shared" si="4" ref="F30:F38">ROUND(E30/$E$50/12,2)</f>
        <v>0</v>
      </c>
      <c r="G30" s="31">
        <f>ROUND(D30-E30,2)</f>
        <v>0</v>
      </c>
      <c r="H30" s="31">
        <f aca="true" t="shared" si="5" ref="H30:H38">ROUND(G30/$G$50/365,2)</f>
        <v>0</v>
      </c>
      <c r="I30" s="15"/>
    </row>
    <row r="31" spans="2:9" ht="18.75">
      <c r="B31" s="28" t="s">
        <v>28</v>
      </c>
      <c r="C31" s="29" t="s">
        <v>0</v>
      </c>
      <c r="D31" s="121">
        <f>'розшифровка '!C102</f>
        <v>878.4000000000001</v>
      </c>
      <c r="E31" s="31">
        <f t="shared" si="0"/>
        <v>122</v>
      </c>
      <c r="F31" s="236">
        <f t="shared" si="4"/>
        <v>0.2</v>
      </c>
      <c r="G31" s="31">
        <f t="shared" si="1"/>
        <v>756.4</v>
      </c>
      <c r="H31" s="31">
        <f t="shared" si="5"/>
        <v>0.01</v>
      </c>
      <c r="I31" s="15"/>
    </row>
    <row r="32" spans="2:9" ht="18.75">
      <c r="B32" s="28" t="s">
        <v>175</v>
      </c>
      <c r="C32" s="29" t="s">
        <v>0</v>
      </c>
      <c r="D32" s="121">
        <f>'розшифровка '!B105+'розшифровка '!C119</f>
        <v>11699</v>
      </c>
      <c r="E32" s="31">
        <f t="shared" si="0"/>
        <v>1624.86</v>
      </c>
      <c r="F32" s="236">
        <f t="shared" si="4"/>
        <v>2.71</v>
      </c>
      <c r="G32" s="31">
        <f t="shared" si="1"/>
        <v>10074.14</v>
      </c>
      <c r="H32" s="31">
        <f t="shared" si="5"/>
        <v>0.09</v>
      </c>
      <c r="I32" s="15"/>
    </row>
    <row r="33" spans="2:9" ht="18.75">
      <c r="B33" s="28" t="s">
        <v>174</v>
      </c>
      <c r="C33" s="29" t="s">
        <v>0</v>
      </c>
      <c r="D33" s="121">
        <f>'розшифровка '!C104</f>
        <v>48441.600000000006</v>
      </c>
      <c r="E33" s="31">
        <f t="shared" si="0"/>
        <v>6728</v>
      </c>
      <c r="F33" s="236">
        <f t="shared" si="4"/>
        <v>11.21</v>
      </c>
      <c r="G33" s="31">
        <f t="shared" si="1"/>
        <v>41713.6</v>
      </c>
      <c r="H33" s="31">
        <f t="shared" si="5"/>
        <v>0.37</v>
      </c>
      <c r="I33" s="15"/>
    </row>
    <row r="34" spans="2:9" ht="18.75">
      <c r="B34" s="28" t="s">
        <v>176</v>
      </c>
      <c r="C34" s="29" t="s">
        <v>0</v>
      </c>
      <c r="D34" s="121">
        <f>'розшифровка '!C111</f>
        <v>21770.36</v>
      </c>
      <c r="E34" s="31">
        <f t="shared" si="0"/>
        <v>3023.66</v>
      </c>
      <c r="F34" s="236">
        <f t="shared" si="4"/>
        <v>5.04</v>
      </c>
      <c r="G34" s="31">
        <f t="shared" si="1"/>
        <v>18746.7</v>
      </c>
      <c r="H34" s="31">
        <f t="shared" si="5"/>
        <v>0.17</v>
      </c>
      <c r="I34" s="15"/>
    </row>
    <row r="35" spans="2:9" ht="18.75">
      <c r="B35" s="175" t="s">
        <v>125</v>
      </c>
      <c r="C35" s="29" t="s">
        <v>0</v>
      </c>
      <c r="D35" s="129">
        <f>'розшифровка '!C120</f>
        <v>106407.13</v>
      </c>
      <c r="E35" s="31">
        <f t="shared" si="0"/>
        <v>14778.77</v>
      </c>
      <c r="F35" s="236">
        <f t="shared" si="4"/>
        <v>24.63</v>
      </c>
      <c r="G35" s="31">
        <f t="shared" si="1"/>
        <v>91628.36</v>
      </c>
      <c r="H35" s="31">
        <f t="shared" si="5"/>
        <v>0.81</v>
      </c>
      <c r="I35" s="15"/>
    </row>
    <row r="36" spans="2:9" s="187" customFormat="1" ht="19.5" thickBot="1">
      <c r="B36" s="189" t="s">
        <v>29</v>
      </c>
      <c r="C36" s="190" t="s">
        <v>0</v>
      </c>
      <c r="D36" s="129">
        <f>'розшифровка '!C113</f>
        <v>286907.4</v>
      </c>
      <c r="E36" s="129">
        <f>'розшифровка '!C115</f>
        <v>21411</v>
      </c>
      <c r="F36" s="191">
        <f t="shared" si="4"/>
        <v>35.69</v>
      </c>
      <c r="G36" s="129">
        <f t="shared" si="1"/>
        <v>265496.4</v>
      </c>
      <c r="H36" s="31">
        <f t="shared" si="5"/>
        <v>2.35</v>
      </c>
      <c r="I36" s="186"/>
    </row>
    <row r="37" spans="2:9" ht="19.5" thickBot="1">
      <c r="B37" s="43" t="s">
        <v>30</v>
      </c>
      <c r="C37" s="44" t="s">
        <v>0</v>
      </c>
      <c r="D37" s="70">
        <f>'розшифровка '!E96</f>
        <v>2631.48</v>
      </c>
      <c r="E37" s="39">
        <f t="shared" si="0"/>
        <v>365.48</v>
      </c>
      <c r="F37" s="38">
        <f t="shared" si="4"/>
        <v>0.61</v>
      </c>
      <c r="G37" s="39">
        <f t="shared" si="1"/>
        <v>2266</v>
      </c>
      <c r="H37" s="39">
        <f t="shared" si="5"/>
        <v>0.02</v>
      </c>
      <c r="I37" s="15"/>
    </row>
    <row r="38" spans="2:9" ht="19.5" thickBot="1">
      <c r="B38" s="35" t="s">
        <v>31</v>
      </c>
      <c r="C38" s="45" t="s">
        <v>0</v>
      </c>
      <c r="D38" s="68">
        <f>'розшифровка '!C88</f>
        <v>89618.91</v>
      </c>
      <c r="E38" s="41">
        <f t="shared" si="0"/>
        <v>12447.07</v>
      </c>
      <c r="F38" s="40">
        <f t="shared" si="4"/>
        <v>20.75</v>
      </c>
      <c r="G38" s="41">
        <f t="shared" si="1"/>
        <v>77171.84</v>
      </c>
      <c r="H38" s="41">
        <f t="shared" si="5"/>
        <v>0.68</v>
      </c>
      <c r="I38" s="15"/>
    </row>
    <row r="39" spans="2:9" ht="19.5" thickBot="1">
      <c r="B39" s="35" t="s">
        <v>37</v>
      </c>
      <c r="C39" s="45" t="s">
        <v>0</v>
      </c>
      <c r="D39" s="41">
        <f>ROUND(D14+D27+D28+D29+D37+D38,2)</f>
        <v>2326949.46</v>
      </c>
      <c r="E39" s="41">
        <f>ROUND(E14+E27+E28+E29+E37+E38,2)</f>
        <v>302003.47</v>
      </c>
      <c r="F39" s="40">
        <f>ROUND(F14+F27+F28+F29+F37+F38,2)</f>
        <v>503.35</v>
      </c>
      <c r="G39" s="41">
        <f>ROUND(G14+G27+G28+G29+G37+G38,2)</f>
        <v>2024945.99</v>
      </c>
      <c r="H39" s="41">
        <f>ROUND(H14+H27+H28+H29+H37+H38,2)</f>
        <v>17.91</v>
      </c>
      <c r="I39" s="260"/>
    </row>
    <row r="40" spans="2:9" ht="9" customHeight="1" thickBot="1">
      <c r="B40" s="47"/>
      <c r="C40" s="4"/>
      <c r="D40" s="4"/>
      <c r="E40" s="48"/>
      <c r="F40" s="49"/>
      <c r="G40" s="48"/>
      <c r="H40" s="50"/>
      <c r="I40" s="15"/>
    </row>
    <row r="41" spans="2:9" ht="19.5" thickBot="1">
      <c r="B41" s="35" t="s">
        <v>32</v>
      </c>
      <c r="C41" s="36" t="s">
        <v>33</v>
      </c>
      <c r="D41" s="51"/>
      <c r="E41" s="46"/>
      <c r="F41" s="40">
        <v>0</v>
      </c>
      <c r="G41" s="46"/>
      <c r="H41" s="41">
        <v>20.05</v>
      </c>
      <c r="I41" s="15"/>
    </row>
    <row r="42" spans="2:9" ht="19.5" thickBot="1">
      <c r="B42" s="52" t="s">
        <v>32</v>
      </c>
      <c r="C42" s="53" t="s">
        <v>0</v>
      </c>
      <c r="D42" s="54"/>
      <c r="E42" s="55"/>
      <c r="F42" s="56">
        <v>0</v>
      </c>
      <c r="G42" s="55"/>
      <c r="H42" s="55">
        <f>ROUND((H39*0.2005),2)</f>
        <v>3.59</v>
      </c>
      <c r="I42" s="15"/>
    </row>
    <row r="43" spans="2:9" ht="9" customHeight="1" thickBot="1">
      <c r="B43" s="47"/>
      <c r="C43" s="4"/>
      <c r="D43" s="4"/>
      <c r="E43" s="48"/>
      <c r="F43" s="49"/>
      <c r="G43" s="48"/>
      <c r="H43" s="50"/>
      <c r="I43" s="15"/>
    </row>
    <row r="44" spans="2:9" ht="19.5" thickBot="1">
      <c r="B44" s="35" t="s">
        <v>34</v>
      </c>
      <c r="C44" s="45" t="s">
        <v>0</v>
      </c>
      <c r="D44" s="57"/>
      <c r="E44" s="37"/>
      <c r="F44" s="40">
        <f>ROUND((F39+F42),2)</f>
        <v>503.35</v>
      </c>
      <c r="G44" s="37"/>
      <c r="H44" s="41">
        <f>ROUND((H39+H42),2)</f>
        <v>21.5</v>
      </c>
      <c r="I44" s="15"/>
    </row>
    <row r="45" spans="2:9" ht="7.5" customHeight="1" thickBot="1">
      <c r="B45" s="47"/>
      <c r="C45" s="4"/>
      <c r="D45" s="4"/>
      <c r="E45" s="48"/>
      <c r="F45" s="49"/>
      <c r="G45" s="48"/>
      <c r="H45" s="50"/>
      <c r="I45" s="15"/>
    </row>
    <row r="46" spans="2:9" ht="19.5" thickBot="1">
      <c r="B46" s="35" t="s">
        <v>35</v>
      </c>
      <c r="C46" s="45" t="s">
        <v>0</v>
      </c>
      <c r="D46" s="57"/>
      <c r="E46" s="37"/>
      <c r="F46" s="40">
        <f>ROUND((F44*0.2),2)</f>
        <v>100.67</v>
      </c>
      <c r="G46" s="37"/>
      <c r="H46" s="41">
        <f>ROUND((H44*0.2),2)</f>
        <v>4.3</v>
      </c>
      <c r="I46" s="15"/>
    </row>
    <row r="47" spans="2:9" ht="7.5" customHeight="1" thickBot="1">
      <c r="B47" s="47"/>
      <c r="C47" s="4"/>
      <c r="D47" s="4"/>
      <c r="E47" s="48"/>
      <c r="F47" s="49"/>
      <c r="G47" s="48"/>
      <c r="H47" s="50"/>
      <c r="I47" s="15"/>
    </row>
    <row r="48" spans="2:9" ht="19.5" thickBot="1">
      <c r="B48" s="58" t="s">
        <v>36</v>
      </c>
      <c r="C48" s="59" t="s">
        <v>0</v>
      </c>
      <c r="D48" s="60"/>
      <c r="E48" s="10"/>
      <c r="F48" s="61">
        <f>ROUND((F44+F46),2)</f>
        <v>604.02</v>
      </c>
      <c r="G48" s="10"/>
      <c r="H48" s="1">
        <f>ROUND((H44+H46),2)</f>
        <v>25.8</v>
      </c>
      <c r="I48" s="15"/>
    </row>
    <row r="49" spans="2:9" ht="19.5" thickBot="1">
      <c r="B49" s="47"/>
      <c r="C49" s="62"/>
      <c r="D49" s="62"/>
      <c r="E49" s="62"/>
      <c r="F49" s="2"/>
      <c r="G49" s="63"/>
      <c r="H49" s="64"/>
      <c r="I49" s="15"/>
    </row>
    <row r="50" spans="2:9" ht="19.5" thickBot="1">
      <c r="B50" s="65" t="s">
        <v>93</v>
      </c>
      <c r="C50" s="46"/>
      <c r="D50" s="46">
        <f>E50+G50</f>
        <v>360</v>
      </c>
      <c r="E50" s="46">
        <v>50</v>
      </c>
      <c r="F50" s="66"/>
      <c r="G50" s="46">
        <v>310</v>
      </c>
      <c r="H50" s="67"/>
      <c r="I50" s="15"/>
    </row>
    <row r="51" ht="18.75">
      <c r="I51" s="15"/>
    </row>
    <row r="52" ht="18.75">
      <c r="I52" s="15"/>
    </row>
    <row r="53" spans="2:9" ht="18.75">
      <c r="B53" s="16" t="s">
        <v>38</v>
      </c>
      <c r="C53" s="16"/>
      <c r="D53" s="16"/>
      <c r="E53" s="16"/>
      <c r="F53" s="11" t="s">
        <v>39</v>
      </c>
      <c r="I53" s="15"/>
    </row>
    <row r="54" ht="18.75">
      <c r="I54" s="15"/>
    </row>
    <row r="55" spans="1:9" ht="18.75">
      <c r="A55" s="17" t="s">
        <v>10</v>
      </c>
      <c r="B55" s="17"/>
      <c r="I55" s="15"/>
    </row>
    <row r="56" spans="1:9" ht="18.75">
      <c r="A56" s="17" t="s">
        <v>136</v>
      </c>
      <c r="B56" s="17"/>
      <c r="I56" s="15"/>
    </row>
    <row r="57" spans="1:9" ht="18.75">
      <c r="A57" s="17" t="s">
        <v>137</v>
      </c>
      <c r="B57" s="17"/>
      <c r="I57" s="15"/>
    </row>
    <row r="58" ht="18.75">
      <c r="I58" s="15"/>
    </row>
    <row r="59" ht="18.75">
      <c r="I59" s="15"/>
    </row>
    <row r="60" ht="18.75">
      <c r="I60" s="15"/>
    </row>
    <row r="61" ht="18.75">
      <c r="I61" s="15"/>
    </row>
    <row r="62" ht="18.75">
      <c r="I62" s="15"/>
    </row>
    <row r="63" ht="18.75">
      <c r="I63" s="15"/>
    </row>
    <row r="64" ht="18.75">
      <c r="I64" s="15"/>
    </row>
    <row r="65" ht="18.75">
      <c r="I65" s="15"/>
    </row>
    <row r="66" ht="18.75">
      <c r="I66" s="15"/>
    </row>
    <row r="67" ht="18.75">
      <c r="I67" s="15"/>
    </row>
    <row r="68" ht="18.75">
      <c r="I68" s="15"/>
    </row>
    <row r="69" ht="18.75">
      <c r="I69" s="15"/>
    </row>
    <row r="70" ht="18.75">
      <c r="I70" s="15"/>
    </row>
    <row r="71" ht="18.75">
      <c r="I71" s="15"/>
    </row>
    <row r="72" ht="18.75">
      <c r="I72" s="15"/>
    </row>
    <row r="73" ht="18.75">
      <c r="I73" s="15"/>
    </row>
    <row r="74" ht="18.75">
      <c r="I74" s="15"/>
    </row>
    <row r="75" ht="18.75">
      <c r="I75" s="15"/>
    </row>
  </sheetData>
  <sheetProtection/>
  <mergeCells count="7">
    <mergeCell ref="B8:H8"/>
    <mergeCell ref="C11:C13"/>
    <mergeCell ref="B11:B13"/>
    <mergeCell ref="D11:D13"/>
    <mergeCell ref="E11:H11"/>
    <mergeCell ref="E12:F12"/>
    <mergeCell ref="G12:H1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65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entech</dc:creator>
  <cp:keywords/>
  <dc:description/>
  <cp:lastModifiedBy>press01</cp:lastModifiedBy>
  <cp:lastPrinted>2019-02-25T06:52:24Z</cp:lastPrinted>
  <dcterms:created xsi:type="dcterms:W3CDTF">2002-11-08T16:08:56Z</dcterms:created>
  <dcterms:modified xsi:type="dcterms:W3CDTF">2019-02-25T09:08:22Z</dcterms:modified>
  <cp:category/>
  <cp:version/>
  <cp:contentType/>
  <cp:contentStatus/>
</cp:coreProperties>
</file>